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65191" yWindow="65506" windowWidth="5820" windowHeight="8010" tabRatio="852" activeTab="8"/>
  </bookViews>
  <sheets>
    <sheet name="Ana Sayfa" sheetId="1" r:id="rId1"/>
    <sheet name="K. Bilgiler" sheetId="2" r:id="rId2"/>
    <sheet name="Yazılı Tarihleri" sheetId="3" r:id="rId3"/>
    <sheet name="S. Listesi" sheetId="4" r:id="rId4"/>
    <sheet name="NOT Baremi" sheetId="5" r:id="rId5"/>
    <sheet name="1. Sınav" sheetId="6" r:id="rId6"/>
    <sheet name="2. Sınav" sheetId="7" r:id="rId7"/>
    <sheet name="3. Sınav" sheetId="8" r:id="rId8"/>
    <sheet name="D. Sonu" sheetId="9" r:id="rId9"/>
  </sheets>
  <definedNames>
    <definedName name="ABCD" localSheetId="6">'2. Sınav'!$E$87</definedName>
    <definedName name="ABCD" localSheetId="7">'3. Sınav'!$E$87</definedName>
    <definedName name="ABCD">'1. Sınav'!$E$87</definedName>
    <definedName name="_xlnm.Print_Area" localSheetId="5">'1. Sınav'!$A$1:$AU$93</definedName>
    <definedName name="_xlnm.Print_Area" localSheetId="6">'2. Sınav'!$A$1:$AU$93</definedName>
    <definedName name="_xlnm.Print_Area" localSheetId="7">'3. Sınav'!$A$1:$AU$93</definedName>
    <definedName name="_xlnm.Print_Area" localSheetId="0">'Ana Sayfa'!$B$3:$U$30</definedName>
    <definedName name="_xlnm.Print_Area" localSheetId="8">'D. Sonu'!$A$1:$S$65</definedName>
    <definedName name="_xlnm.Print_Area" localSheetId="1">'K. Bilgiler'!$E$1:$L$23</definedName>
    <definedName name="_xlnm.Print_Area" localSheetId="4">'NOT Baremi'!$A$1:$AS$19</definedName>
    <definedName name="_xlnm.Print_Area" localSheetId="3">'S. Listesi'!$E$1:$G$43</definedName>
  </definedNames>
  <calcPr fullCalcOnLoad="1"/>
</workbook>
</file>

<file path=xl/sharedStrings.xml><?xml version="1.0" encoding="utf-8"?>
<sst xmlns="http://schemas.openxmlformats.org/spreadsheetml/2006/main" count="292" uniqueCount="135">
  <si>
    <t>SIRA NO</t>
  </si>
  <si>
    <t>ADI ve SOYADI</t>
  </si>
  <si>
    <t>TOPLAM PUAN</t>
  </si>
  <si>
    <t>SINAV ANALİZ PROGRAMI</t>
  </si>
  <si>
    <t>KİŞİSEL BİLGİLER</t>
  </si>
  <si>
    <t>SINIF LİSTESİ</t>
  </si>
  <si>
    <t>OKULUN ADI</t>
  </si>
  <si>
    <t>DERSİN ADI</t>
  </si>
  <si>
    <t>SINIF</t>
  </si>
  <si>
    <t>ŞUBE</t>
  </si>
  <si>
    <t>EĞİTİM-ÖĞRETİM YILI</t>
  </si>
  <si>
    <t>DÖNEM</t>
  </si>
  <si>
    <t>DERSİN ÖĞRETMENİ</t>
  </si>
  <si>
    <t>OKUL MÜDÜRÜ</t>
  </si>
  <si>
    <t>ÖĞRENCİ NO</t>
  </si>
  <si>
    <t>SORU NO</t>
  </si>
  <si>
    <t>PUAN DEĞERİ</t>
  </si>
  <si>
    <t>1. SINAV</t>
  </si>
  <si>
    <t>2. SINAV</t>
  </si>
  <si>
    <t>3. SINAV</t>
  </si>
  <si>
    <t>SORULAR</t>
  </si>
  <si>
    <t>1.SINAV</t>
  </si>
  <si>
    <t>2.SINAV</t>
  </si>
  <si>
    <t>3.SINAV</t>
  </si>
  <si>
    <t>NOT BAREMİ</t>
  </si>
  <si>
    <t xml:space="preserve">KİŞİSEL BİLGİLER </t>
  </si>
  <si>
    <t>NOT</t>
  </si>
  <si>
    <t>AD SOYAD</t>
  </si>
  <si>
    <t>SORULARIN PUAN DEĞERİ</t>
  </si>
  <si>
    <t>SORULARIN YÜZDELİK DEĞERİ</t>
  </si>
  <si>
    <t>SORULARIN TOPLAM PUANI</t>
  </si>
  <si>
    <t>TOPLAM 
PUAN</t>
  </si>
  <si>
    <t>SORULARDAN TAM PUAN 
ALANLARIN SAYISI</t>
  </si>
  <si>
    <t>SORULARDAN SIFIR PUAN 
ALANLARIN SAYISI</t>
  </si>
  <si>
    <t>SORULARDAN TAM PUAN 
ALANLARIN YÜZDESİ</t>
  </si>
  <si>
    <t>SORULARDAN SIFIR PUAN 
ALANLARIN YÜZDESİ</t>
  </si>
  <si>
    <t>ÖĞR.NO</t>
  </si>
  <si>
    <t>85-100 ARASI</t>
  </si>
  <si>
    <t>0-19 ARASI</t>
  </si>
  <si>
    <t>TOPLAM</t>
  </si>
  <si>
    <t xml:space="preserve">70-84 ARASI </t>
  </si>
  <si>
    <t>SIFIR</t>
  </si>
  <si>
    <t>EN BÜYÜK PUAN</t>
  </si>
  <si>
    <t>EN DÜŞÜK PUAN</t>
  </si>
  <si>
    <t>SINIF ORTALAMASI</t>
  </si>
  <si>
    <t xml:space="preserve">BAŞARILI ÖĞRENCİ SAYISI </t>
  </si>
  <si>
    <t>BAŞARISIZ ÖĞRENCİ SAYISI</t>
  </si>
  <si>
    <t>SORULARDAN ALINAN PUANLARIN ARİTMETİK ORTALAMASI</t>
  </si>
  <si>
    <t>DÜZENLEYEN</t>
  </si>
  <si>
    <t>BRANŞI</t>
  </si>
  <si>
    <t>UYGUNDUR</t>
  </si>
  <si>
    <t>Okul Müdürü</t>
  </si>
  <si>
    <t>1. SINAVDAKİ SORULARIN PUAN DEĞERLERİ</t>
  </si>
  <si>
    <t>2. SINAVDAKİ SORULARIN PUAN DEĞERLERİ</t>
  </si>
  <si>
    <t>3. SINAVDAKİ SORULARIN PUAN DEĞERLERİ</t>
  </si>
  <si>
    <t>SIRA 
NO</t>
  </si>
  <si>
    <t>ÖĞR.
NO</t>
  </si>
  <si>
    <t>1. SINAV NOT DAĞILIMININ YÜZDELİK GÖSTERİMİ</t>
  </si>
  <si>
    <t>1. SINAV SINIF BAŞARISININ YÜZDELİK GÖSTERİMİ</t>
  </si>
  <si>
    <t>1.SINAV NOT DAĞILIMININ ÖĞRENCİ SAYISI BAZINDA GÖSTERİMİ</t>
  </si>
  <si>
    <t>2. SINAV SINIF BAŞARISININ YÜZDELİK GÖSTERİMİ</t>
  </si>
  <si>
    <t>2. SINAV NOT DAĞILIMININ YÜZDELİK GÖSTERİMİ</t>
  </si>
  <si>
    <t>3. SINAV SINIF BAŞARISININ YÜZDELİK GÖSTERİMİ</t>
  </si>
  <si>
    <t>3. SINAV NOT DAĞILIMININ YÜZDELİK GÖSTERİMİ</t>
  </si>
  <si>
    <t>DÖNEM SONU NOT ANALİZİ</t>
  </si>
  <si>
    <t>DÖNEM SONU NOT ANALİZİ - NOT ÇİZELGESİ</t>
  </si>
  <si>
    <t>SINAV VERİLERİ GİRİŞ EKRANI-SINAV SORU ANALİZLERİ</t>
  </si>
  <si>
    <t>1. SINAV NOT DAĞILIM ÇİZELGESİ</t>
  </si>
  <si>
    <t>2. SINAV NOT DAĞILIM ÇİZELGESİ</t>
  </si>
  <si>
    <t>3. SINAV NOT DAĞILIM ÇİZELGESİ</t>
  </si>
  <si>
    <t>DÖNEM SONU SINIF ORT.</t>
  </si>
  <si>
    <t>ORTALAMA</t>
  </si>
  <si>
    <t>DÖNEM SONU NOT ORT.</t>
  </si>
  <si>
    <t>1. SINAV
ORT.</t>
  </si>
  <si>
    <t>2. SINAV
ORT.</t>
  </si>
  <si>
    <t>3. SINAV
ORT.</t>
  </si>
  <si>
    <t>SINAV ve SÖZLÜLERİN ARİTMETİK ORTALAMASI</t>
  </si>
  <si>
    <t>DÖNEM SONU NOT DAĞILIM ÇİZELGESİ</t>
  </si>
  <si>
    <t>DURUM</t>
  </si>
  <si>
    <t>DÖNEM SONU
SINIF ORTALAMASI</t>
  </si>
  <si>
    <t>DÖNEM SONU NOT DAĞILIMININ ÖĞRENCİ 
SAYISI BAZINDA GÖSTERİMİ</t>
  </si>
  <si>
    <t xml:space="preserve">    DÖNEM SONU SINIF BAŞARISININ YÜZDELİK GÖSTERİMİ</t>
  </si>
  <si>
    <t>DÖNEM SONU NOT DAĞILIMININ
YÜZDELİK GÖSTERİMİ</t>
  </si>
  <si>
    <t>KİŞİSEL BİLGİLER-SINIF LİSTESİ-NOT BAREMİ
VERİ GİRİŞ EKRANI</t>
  </si>
  <si>
    <t>Sınavlarda sorulan soruların puan değerlerini ilgili sorunun altına yazınız.</t>
  </si>
  <si>
    <t>SORUNUN KONUSU</t>
  </si>
  <si>
    <t>1.PER</t>
  </si>
  <si>
    <t>2.PER</t>
  </si>
  <si>
    <t>PROJE
ÖDEVİ</t>
  </si>
  <si>
    <t>YAZILI TARİHLERİ</t>
  </si>
  <si>
    <t>1. PERF.
ORT.</t>
  </si>
  <si>
    <t>2. PERF.
ORT.</t>
  </si>
  <si>
    <t>3. PERF.
ORT.</t>
  </si>
  <si>
    <t>PR.ÖDEVİ
ORT.</t>
  </si>
  <si>
    <t>60-69 ARASI</t>
  </si>
  <si>
    <t>0-49 ARASI</t>
  </si>
  <si>
    <t>50-59 ARASI</t>
  </si>
  <si>
    <t>3.SINAV NOT DAĞILIMININ ÖĞRENCİ SAYISI BAZINDA GÖSTERİMİ</t>
  </si>
  <si>
    <t>2.SINAV NOT DAĞILIMININ ÖĞRENCİ SAYISI BAZINDA GÖSTERİMİ</t>
  </si>
  <si>
    <t>…. / …. / 201.</t>
  </si>
  <si>
    <t>DERECE</t>
  </si>
  <si>
    <t>SINAV TARİHLERİ</t>
  </si>
  <si>
    <t>AÇIKLAMA:</t>
  </si>
  <si>
    <r>
      <rPr>
        <b/>
        <sz val="10"/>
        <rFont val="Arial Tur"/>
        <family val="0"/>
      </rPr>
      <t>1)</t>
    </r>
    <r>
      <rPr>
        <sz val="10"/>
        <rFont val="Arial Tur"/>
        <family val="0"/>
      </rPr>
      <t xml:space="preserve"> Bu Excel belgesi </t>
    </r>
    <r>
      <rPr>
        <b/>
        <u val="single"/>
        <sz val="10"/>
        <rFont val="Arial Tur"/>
        <family val="0"/>
      </rPr>
      <t>bir ders için sadece bir sınıfta</t>
    </r>
    <r>
      <rPr>
        <sz val="10"/>
        <rFont val="Arial Tur"/>
        <family val="0"/>
      </rPr>
      <t xml:space="preserve"> kullanılmak üzere hazırlanmıştır. Yani bu Excel belgesini </t>
    </r>
    <r>
      <rPr>
        <u val="single"/>
        <sz val="10"/>
        <rFont val="Arial Tur"/>
        <family val="0"/>
      </rPr>
      <t>aynı ders için farklı sınıflara göre çoğaltmanız gerekmektedir.</t>
    </r>
    <r>
      <rPr>
        <sz val="10"/>
        <rFont val="Arial Tur"/>
        <family val="0"/>
      </rPr>
      <t xml:space="preserve"> (ÖRN: 10 A ve 10 B sınıflarının Matematik Dersine giren biri bu belgeyi 2 tane yapacak, birini 10 A sınıfının diğerini 10 B sınıfı için kullanacak. )
</t>
    </r>
    <r>
      <rPr>
        <b/>
        <sz val="10"/>
        <rFont val="Arial Tur"/>
        <family val="0"/>
      </rPr>
      <t xml:space="preserve">2) </t>
    </r>
    <r>
      <rPr>
        <sz val="10"/>
        <rFont val="Arial Tur"/>
        <family val="0"/>
      </rPr>
      <t>Öncelikle doldurulması gereken alanlar</t>
    </r>
    <r>
      <rPr>
        <b/>
        <u val="single"/>
        <sz val="10"/>
        <rFont val="Arial Tur"/>
        <family val="0"/>
      </rPr>
      <t xml:space="preserve"> Kişisel bilgiler, Sınıf Listesi, Not Baremi ve Sınav tarihleri</t>
    </r>
    <r>
      <rPr>
        <sz val="10"/>
        <rFont val="Arial Tur"/>
        <family val="0"/>
      </rPr>
      <t xml:space="preserve"> alanlarıdır. Bu alanlar doldurulduktan sonra gerekli bilgiler  otomatik olarak gelecektir. 
</t>
    </r>
    <r>
      <rPr>
        <b/>
        <sz val="10"/>
        <rFont val="Arial Tur"/>
        <family val="0"/>
      </rPr>
      <t>3) S</t>
    </r>
    <r>
      <rPr>
        <sz val="10"/>
        <rFont val="Arial Tur"/>
        <family val="0"/>
      </rPr>
      <t>ınavlar bölümünde ise öğrencilerin sorulardan kaç puan aldıkları girilecektir. Her sınav sayfasının altında ise değerler yer almaktadır. Dönem sonu ortalaması ise en son kısımda yer almaktadır.</t>
    </r>
  </si>
  <si>
    <t>PEKİYİ</t>
  </si>
  <si>
    <t>İYİ</t>
  </si>
  <si>
    <t>ORTA</t>
  </si>
  <si>
    <t>GEÇER</t>
  </si>
  <si>
    <t>GEÇMEZ</t>
  </si>
  <si>
    <t>ANLATIM BİÇİMLERİ</t>
  </si>
  <si>
    <t>PARAGRAFTA ANLAM</t>
  </si>
  <si>
    <t>UYGULAMA</t>
  </si>
  <si>
    <t>…. / …. / 2017</t>
  </si>
  <si>
    <t>ZAMİRLER</t>
  </si>
  <si>
    <t>FİİLİMSİLER</t>
  </si>
  <si>
    <t>FİİLLER</t>
  </si>
  <si>
    <t>FİİLDE KİP</t>
  </si>
  <si>
    <t>FİİLDE ZAMAN KAYASI</t>
  </si>
  <si>
    <t>ŞİİR TÜRLERİ</t>
  </si>
  <si>
    <t>PARGRAFTA ANLAM</t>
  </si>
  <si>
    <t>PARAGRAFTA YAPI</t>
  </si>
  <si>
    <t>ANLATIM TÜRLERİ</t>
  </si>
  <si>
    <t>TEMA</t>
  </si>
  <si>
    <t>NESNEL ANLATIM</t>
  </si>
  <si>
    <t>SUNUM</t>
  </si>
  <si>
    <t>ZAMİR</t>
  </si>
  <si>
    <t>EKEYLEM</t>
  </si>
  <si>
    <t>SÖZCÜK TÜRLERİ</t>
  </si>
  <si>
    <t>FİİLDE YAPI</t>
  </si>
  <si>
    <t>FİİL</t>
  </si>
  <si>
    <t>FİİLDE ANLAM KAYMASI</t>
  </si>
  <si>
    <t>PANEL</t>
  </si>
  <si>
    <t>KANITLAYICI ANLATIM</t>
  </si>
  <si>
    <t>SÖZCÜKTE ANLAM</t>
  </si>
  <si>
    <t>SULTANGAZİ ANADOLU LİSESİ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</si>
</sst>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112">
    <font>
      <sz val="10"/>
      <name val="Arial Tu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 Tur"/>
      <family val="0"/>
    </font>
    <font>
      <b/>
      <sz val="10"/>
      <name val="Arial Tur"/>
      <family val="0"/>
    </font>
    <font>
      <b/>
      <i/>
      <sz val="8"/>
      <color indexed="63"/>
      <name val="Arial"/>
      <family val="2"/>
    </font>
    <font>
      <b/>
      <sz val="11"/>
      <name val="Arial Tur"/>
      <family val="0"/>
    </font>
    <font>
      <b/>
      <sz val="9"/>
      <name val="Arial Tur"/>
      <family val="0"/>
    </font>
    <font>
      <b/>
      <sz val="8"/>
      <name val="Arial Tur"/>
      <family val="0"/>
    </font>
    <font>
      <b/>
      <sz val="12"/>
      <name val="Arial Tur"/>
      <family val="0"/>
    </font>
    <font>
      <sz val="24"/>
      <name val="Arial Tur"/>
      <family val="0"/>
    </font>
    <font>
      <sz val="10"/>
      <color indexed="18"/>
      <name val="Arial Tur"/>
      <family val="0"/>
    </font>
    <font>
      <b/>
      <sz val="10"/>
      <color indexed="8"/>
      <name val="Arial Tur"/>
      <family val="0"/>
    </font>
    <font>
      <sz val="10"/>
      <color indexed="63"/>
      <name val="Arial Tur"/>
      <family val="0"/>
    </font>
    <font>
      <b/>
      <sz val="10"/>
      <color indexed="63"/>
      <name val="Arial Tur"/>
      <family val="0"/>
    </font>
    <font>
      <u val="single"/>
      <sz val="10"/>
      <color indexed="12"/>
      <name val="Arial Tur"/>
      <family val="0"/>
    </font>
    <font>
      <b/>
      <sz val="8"/>
      <color indexed="63"/>
      <name val="Arial"/>
      <family val="2"/>
    </font>
    <font>
      <b/>
      <sz val="8"/>
      <name val="Arial"/>
      <family val="2"/>
    </font>
    <font>
      <b/>
      <i/>
      <sz val="12"/>
      <name val="Arial Tur"/>
      <family val="0"/>
    </font>
    <font>
      <b/>
      <i/>
      <sz val="14"/>
      <color indexed="10"/>
      <name val="Arial Tur"/>
      <family val="0"/>
    </font>
    <font>
      <sz val="10"/>
      <color indexed="63"/>
      <name val="Arial"/>
      <family val="2"/>
    </font>
    <font>
      <sz val="10"/>
      <name val="Arial"/>
      <family val="2"/>
    </font>
    <font>
      <sz val="12"/>
      <name val="Arial Tur"/>
      <family val="0"/>
    </font>
    <font>
      <sz val="10"/>
      <color indexed="8"/>
      <name val="Arial Tur"/>
      <family val="0"/>
    </font>
    <font>
      <b/>
      <u val="single"/>
      <sz val="14"/>
      <color indexed="8"/>
      <name val="Arial Tur"/>
      <family val="0"/>
    </font>
    <font>
      <b/>
      <sz val="8"/>
      <color indexed="8"/>
      <name val="Arial Tur"/>
      <family val="0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 Tur"/>
      <family val="0"/>
    </font>
    <font>
      <b/>
      <sz val="18"/>
      <name val="Arial Tur"/>
      <family val="0"/>
    </font>
    <font>
      <b/>
      <sz val="10"/>
      <name val="Arial"/>
      <family val="2"/>
    </font>
    <font>
      <sz val="20"/>
      <color indexed="8"/>
      <name val="Arial Tur"/>
      <family val="0"/>
    </font>
    <font>
      <b/>
      <sz val="9"/>
      <color indexed="8"/>
      <name val="Arial Tur"/>
      <family val="0"/>
    </font>
    <font>
      <b/>
      <sz val="9"/>
      <color indexed="8"/>
      <name val="Arial"/>
      <family val="2"/>
    </font>
    <font>
      <sz val="9"/>
      <color indexed="8"/>
      <name val="Arial Tur"/>
      <family val="0"/>
    </font>
    <font>
      <b/>
      <sz val="12"/>
      <color indexed="8"/>
      <name val="Arial Tur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 Tur"/>
      <family val="0"/>
    </font>
    <font>
      <b/>
      <u val="single"/>
      <sz val="12"/>
      <color indexed="8"/>
      <name val="Arial Tur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rial Tur"/>
      <family val="0"/>
    </font>
    <font>
      <b/>
      <sz val="14"/>
      <color indexed="9"/>
      <name val="Arial Tur"/>
      <family val="0"/>
    </font>
    <font>
      <sz val="10"/>
      <color indexed="9"/>
      <name val="Arial Tur"/>
      <family val="0"/>
    </font>
    <font>
      <b/>
      <sz val="24"/>
      <color indexed="9"/>
      <name val="Arial Tur"/>
      <family val="0"/>
    </font>
    <font>
      <sz val="24"/>
      <color indexed="9"/>
      <name val="Arial Tur"/>
      <family val="0"/>
    </font>
    <font>
      <b/>
      <sz val="7"/>
      <color indexed="8"/>
      <name val="Arial Tur"/>
      <family val="0"/>
    </font>
    <font>
      <b/>
      <sz val="7"/>
      <color indexed="8"/>
      <name val="Arial"/>
      <family val="2"/>
    </font>
    <font>
      <b/>
      <u val="single"/>
      <sz val="12"/>
      <color indexed="12"/>
      <name val="Arial Tur"/>
      <family val="0"/>
    </font>
    <font>
      <u val="single"/>
      <sz val="10"/>
      <name val="Arial Tur"/>
      <family val="0"/>
    </font>
    <font>
      <b/>
      <u val="single"/>
      <sz val="10"/>
      <name val="Arial Tur"/>
      <family val="0"/>
    </font>
    <font>
      <sz val="6"/>
      <color indexed="8"/>
      <name val="Arial Tur"/>
      <family val="0"/>
    </font>
    <font>
      <sz val="6.75"/>
      <color indexed="8"/>
      <name val="Arial Tur"/>
      <family val="0"/>
    </font>
    <font>
      <sz val="3.25"/>
      <color indexed="8"/>
      <name val="Arial Tur"/>
      <family val="0"/>
    </font>
    <font>
      <sz val="25.75"/>
      <color indexed="9"/>
      <name val="Arial Tur"/>
      <family val="0"/>
    </font>
    <font>
      <sz val="5"/>
      <color indexed="8"/>
      <name val="Arial Tur"/>
      <family val="0"/>
    </font>
    <font>
      <sz val="12.85"/>
      <color indexed="8"/>
      <name val="Arial Tur"/>
      <family val="0"/>
    </font>
    <font>
      <sz val="4.5"/>
      <color indexed="8"/>
      <name val="Arial Tur"/>
      <family val="0"/>
    </font>
    <font>
      <sz val="3"/>
      <color indexed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8"/>
      <color indexed="2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8"/>
      <color indexed="9"/>
      <name val="Arial Tur"/>
      <family val="0"/>
    </font>
    <font>
      <sz val="16"/>
      <color indexed="9"/>
      <name val="Arial Tur"/>
      <family val="0"/>
    </font>
    <font>
      <b/>
      <u val="single"/>
      <sz val="12"/>
      <color indexed="13"/>
      <name val="Arial Tur"/>
      <family val="0"/>
    </font>
    <font>
      <sz val="14"/>
      <color indexed="9"/>
      <name val="Arial Tur"/>
      <family val="0"/>
    </font>
    <font>
      <b/>
      <sz val="12"/>
      <color indexed="10"/>
      <name val="Arial Tur"/>
      <family val="0"/>
    </font>
    <font>
      <b/>
      <sz val="11.25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8"/>
      <color theme="11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theme="0"/>
      <name val="Arial"/>
      <family val="2"/>
    </font>
    <font>
      <sz val="8"/>
      <color theme="0"/>
      <name val="Arial Tur"/>
      <family val="0"/>
    </font>
    <font>
      <sz val="16"/>
      <color theme="0"/>
      <name val="Arial Tur"/>
      <family val="0"/>
    </font>
    <font>
      <sz val="10"/>
      <color theme="0"/>
      <name val="Arial Tur"/>
      <family val="0"/>
    </font>
    <font>
      <b/>
      <u val="single"/>
      <sz val="12"/>
      <color rgb="FFFFFF00"/>
      <name val="Arial Tur"/>
      <family val="0"/>
    </font>
    <font>
      <sz val="14"/>
      <color theme="0"/>
      <name val="Arial Tur"/>
      <family val="0"/>
    </font>
    <font>
      <sz val="10"/>
      <color theme="3" tint="-0.24997000396251678"/>
      <name val="Arial Tur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double">
        <color theme="5"/>
      </right>
      <top/>
      <bottom/>
    </border>
    <border>
      <left/>
      <right/>
      <top/>
      <bottom style="double">
        <color theme="5"/>
      </bottom>
    </border>
    <border>
      <left/>
      <right style="double">
        <color theme="5"/>
      </right>
      <top/>
      <bottom style="double">
        <color theme="5"/>
      </bottom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double"/>
    </border>
    <border>
      <left/>
      <right style="thin">
        <color indexed="8"/>
      </right>
      <top/>
      <bottom/>
    </border>
    <border>
      <left style="double">
        <color theme="5"/>
      </left>
      <right/>
      <top style="double">
        <color theme="5"/>
      </top>
      <bottom/>
    </border>
    <border>
      <left/>
      <right/>
      <top style="double">
        <color theme="5"/>
      </top>
      <bottom/>
    </border>
    <border>
      <left/>
      <right style="double">
        <color theme="5"/>
      </right>
      <top style="double">
        <color theme="5"/>
      </top>
      <bottom/>
    </border>
    <border>
      <left style="double"/>
      <right style="double"/>
      <top style="double"/>
      <bottom style="double"/>
    </border>
    <border>
      <left style="double">
        <color theme="5"/>
      </left>
      <right/>
      <top/>
      <bottom/>
    </border>
    <border>
      <left style="double">
        <color theme="5"/>
      </left>
      <right/>
      <top/>
      <bottom style="double">
        <color theme="5"/>
      </bottom>
    </border>
    <border>
      <left style="double"/>
      <right style="double"/>
      <top style="double"/>
      <bottom style="double">
        <color theme="5"/>
      </bottom>
    </border>
    <border>
      <left style="thin">
        <color indexed="16"/>
      </left>
      <right style="thin">
        <color indexed="16"/>
      </right>
      <top style="thin">
        <color indexed="16"/>
      </top>
      <bottom/>
    </border>
    <border>
      <left style="thin">
        <color indexed="16"/>
      </left>
      <right style="thin">
        <color indexed="16"/>
      </right>
      <top/>
      <bottom/>
    </border>
    <border>
      <left style="thin">
        <color indexed="16"/>
      </left>
      <right style="thin">
        <color indexed="16"/>
      </right>
      <top/>
      <bottom style="thin">
        <color indexed="16"/>
      </bottom>
    </border>
    <border>
      <left style="thin">
        <color indexed="16"/>
      </left>
      <right/>
      <top style="thin">
        <color indexed="16"/>
      </top>
      <bottom/>
    </border>
    <border>
      <left/>
      <right/>
      <top style="thin">
        <color indexed="16"/>
      </top>
      <bottom/>
    </border>
    <border>
      <left/>
      <right style="thin">
        <color indexed="16"/>
      </right>
      <top style="thin">
        <color indexed="16"/>
      </top>
      <bottom/>
    </border>
    <border>
      <left style="thin">
        <color indexed="16"/>
      </left>
      <right/>
      <top/>
      <bottom style="thin">
        <color indexed="16"/>
      </bottom>
    </border>
    <border>
      <left/>
      <right/>
      <top/>
      <bottom style="thin">
        <color indexed="16"/>
      </bottom>
    </border>
    <border>
      <left/>
      <right style="thin">
        <color indexed="16"/>
      </right>
      <top/>
      <bottom style="thin">
        <color indexed="16"/>
      </bottom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1" applyNumberFormat="0" applyFill="0" applyAlignment="0" applyProtection="0"/>
    <xf numFmtId="0" fontId="91" fillId="0" borderId="2" applyNumberFormat="0" applyFill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4" fillId="20" borderId="5" applyNumberFormat="0" applyAlignment="0" applyProtection="0"/>
    <xf numFmtId="0" fontId="95" fillId="21" borderId="6" applyNumberFormat="0" applyAlignment="0" applyProtection="0"/>
    <xf numFmtId="0" fontId="96" fillId="20" borderId="6" applyNumberFormat="0" applyAlignment="0" applyProtection="0"/>
    <xf numFmtId="0" fontId="97" fillId="22" borderId="7" applyNumberFormat="0" applyAlignment="0" applyProtection="0"/>
    <xf numFmtId="0" fontId="98" fillId="23" borderId="0" applyNumberFormat="0" applyBorder="0" applyAlignment="0" applyProtection="0"/>
    <xf numFmtId="0" fontId="9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0" fillId="24" borderId="0" applyNumberFormat="0" applyBorder="0" applyAlignment="0" applyProtection="0"/>
    <xf numFmtId="0" fontId="0" fillId="25" borderId="8" applyNumberFormat="0" applyFont="0" applyAlignment="0" applyProtection="0"/>
    <xf numFmtId="0" fontId="10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3">
    <xf numFmtId="0" fontId="0" fillId="0" borderId="0" xfId="0" applyAlignment="1">
      <alignment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0" fontId="9" fillId="34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26" fillId="33" borderId="10" xfId="0" applyNumberFormat="1" applyFont="1" applyFill="1" applyBorder="1" applyAlignment="1" applyProtection="1">
      <alignment horizontal="center" textRotation="90" wrapText="1"/>
      <protection/>
    </xf>
    <xf numFmtId="1" fontId="27" fillId="33" borderId="10" xfId="0" applyNumberFormat="1" applyFont="1" applyFill="1" applyBorder="1" applyAlignment="1" applyProtection="1">
      <alignment horizontal="center" vertical="center" wrapText="1"/>
      <protection/>
    </xf>
    <xf numFmtId="2" fontId="27" fillId="33" borderId="10" xfId="0" applyNumberFormat="1" applyFont="1" applyFill="1" applyBorder="1" applyAlignment="1" applyProtection="1">
      <alignment horizontal="center" vertical="center" wrapText="1"/>
      <protection/>
    </xf>
    <xf numFmtId="1" fontId="29" fillId="33" borderId="10" xfId="0" applyNumberFormat="1" applyFont="1" applyFill="1" applyBorder="1" applyAlignment="1" applyProtection="1">
      <alignment horizontal="center" vertical="center" wrapText="1"/>
      <protection/>
    </xf>
    <xf numFmtId="2" fontId="2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1" fontId="29" fillId="35" borderId="10" xfId="0" applyNumberFormat="1" applyFont="1" applyFill="1" applyBorder="1" applyAlignment="1" applyProtection="1">
      <alignment horizontal="center" vertical="center" wrapText="1"/>
      <protection/>
    </xf>
    <xf numFmtId="0" fontId="25" fillId="35" borderId="10" xfId="0" applyFont="1" applyFill="1" applyBorder="1" applyAlignment="1">
      <alignment horizontal="center" vertical="center" textRotation="90"/>
    </xf>
    <xf numFmtId="0" fontId="25" fillId="35" borderId="10" xfId="0" applyFont="1" applyFill="1" applyBorder="1" applyAlignment="1">
      <alignment horizontal="center" vertical="center"/>
    </xf>
    <xf numFmtId="0" fontId="26" fillId="35" borderId="10" xfId="0" applyNumberFormat="1" applyFont="1" applyFill="1" applyBorder="1" applyAlignment="1" applyProtection="1">
      <alignment horizontal="center" vertical="center" textRotation="90" wrapText="1"/>
      <protection/>
    </xf>
    <xf numFmtId="0" fontId="16" fillId="36" borderId="10" xfId="0" applyFont="1" applyFill="1" applyBorder="1" applyAlignment="1" applyProtection="1">
      <alignment horizontal="center" vertical="center" wrapText="1" shrinkToFit="1"/>
      <protection/>
    </xf>
    <xf numFmtId="1" fontId="29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 shrinkToFit="1"/>
      <protection locked="0"/>
    </xf>
    <xf numFmtId="0" fontId="7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/>
    </xf>
    <xf numFmtId="0" fontId="4" fillId="0" borderId="11" xfId="0" applyFont="1" applyBorder="1" applyAlignment="1" applyProtection="1">
      <alignment horizontal="center" vertical="center" wrapText="1" shrinkToFit="1"/>
      <protection/>
    </xf>
    <xf numFmtId="0" fontId="0" fillId="33" borderId="0" xfId="0" applyFill="1" applyAlignment="1" applyProtection="1">
      <alignment horizontal="center" vertical="center" wrapText="1" shrinkToFit="1"/>
      <protection/>
    </xf>
    <xf numFmtId="0" fontId="0" fillId="33" borderId="0" xfId="0" applyFill="1" applyAlignment="1" applyProtection="1">
      <alignment horizontal="center" vertical="center" textRotation="90" wrapText="1" shrinkToFit="1"/>
      <protection/>
    </xf>
    <xf numFmtId="0" fontId="0" fillId="34" borderId="0" xfId="0" applyFill="1" applyAlignment="1" applyProtection="1">
      <alignment vertical="center" wrapText="1"/>
      <protection/>
    </xf>
    <xf numFmtId="0" fontId="19" fillId="33" borderId="0" xfId="47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13" fillId="37" borderId="10" xfId="0" applyFont="1" applyFill="1" applyBorder="1" applyAlignment="1" applyProtection="1">
      <alignment horizontal="center" vertical="center" wrapText="1"/>
      <protection/>
    </xf>
    <xf numFmtId="0" fontId="14" fillId="38" borderId="10" xfId="0" applyFont="1" applyFill="1" applyBorder="1" applyAlignment="1" applyProtection="1">
      <alignment horizontal="center" vertical="center" wrapText="1"/>
      <protection/>
    </xf>
    <xf numFmtId="0" fontId="12" fillId="38" borderId="10" xfId="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/>
      <protection/>
    </xf>
    <xf numFmtId="0" fontId="18" fillId="33" borderId="0" xfId="0" applyFont="1" applyFill="1" applyBorder="1" applyAlignment="1" applyProtection="1">
      <alignment horizontal="center" vertical="center" wrapText="1"/>
      <protection/>
    </xf>
    <xf numFmtId="0" fontId="16" fillId="36" borderId="12" xfId="0" applyFont="1" applyFill="1" applyBorder="1" applyAlignment="1" applyProtection="1">
      <alignment horizontal="center" vertical="center" wrapText="1" shrinkToFit="1"/>
      <protection/>
    </xf>
    <xf numFmtId="0" fontId="16" fillId="39" borderId="10" xfId="0" applyFont="1" applyFill="1" applyBorder="1" applyAlignment="1" applyProtection="1">
      <alignment horizontal="center" vertical="center" textRotation="90" wrapText="1" shrinkToFit="1"/>
      <protection/>
    </xf>
    <xf numFmtId="0" fontId="28" fillId="39" borderId="10" xfId="0" applyNumberFormat="1" applyFont="1" applyFill="1" applyBorder="1" applyAlignment="1" applyProtection="1">
      <alignment horizontal="center" vertical="center" shrinkToFit="1"/>
      <protection/>
    </xf>
    <xf numFmtId="0" fontId="26" fillId="39" borderId="10" xfId="0" applyNumberFormat="1" applyFont="1" applyFill="1" applyBorder="1" applyAlignment="1" applyProtection="1">
      <alignment horizontal="center" vertical="center" shrinkToFit="1"/>
      <protection/>
    </xf>
    <xf numFmtId="49" fontId="0" fillId="36" borderId="10" xfId="0" applyNumberFormat="1" applyFill="1" applyBorder="1" applyAlignment="1" applyProtection="1">
      <alignment vertical="center" wrapText="1" shrinkToFit="1"/>
      <protection locked="0"/>
    </xf>
    <xf numFmtId="0" fontId="13" fillId="36" borderId="10" xfId="0" applyFont="1" applyFill="1" applyBorder="1" applyAlignment="1" applyProtection="1">
      <alignment horizontal="center" vertical="center" wrapText="1"/>
      <protection locked="0"/>
    </xf>
    <xf numFmtId="0" fontId="23" fillId="33" borderId="0" xfId="0" applyFont="1" applyFill="1" applyAlignment="1">
      <alignment/>
    </xf>
    <xf numFmtId="0" fontId="39" fillId="0" borderId="10" xfId="0" applyNumberFormat="1" applyFont="1" applyBorder="1" applyAlignment="1" applyProtection="1">
      <alignment horizontal="center" vertical="center" wrapText="1"/>
      <protection/>
    </xf>
    <xf numFmtId="0" fontId="39" fillId="0" borderId="10" xfId="0" applyNumberFormat="1" applyFont="1" applyBorder="1" applyAlignment="1" applyProtection="1">
      <alignment horizontal="center" vertical="center" shrinkToFit="1"/>
      <protection/>
    </xf>
    <xf numFmtId="1" fontId="39" fillId="0" borderId="10" xfId="0" applyNumberFormat="1" applyFont="1" applyBorder="1" applyAlignment="1" applyProtection="1">
      <alignment horizontal="center" vertical="center" shrinkToFit="1"/>
      <protection/>
    </xf>
    <xf numFmtId="2" fontId="29" fillId="0" borderId="10" xfId="0" applyNumberFormat="1" applyFont="1" applyBorder="1" applyAlignment="1" applyProtection="1">
      <alignment horizontal="center" vertical="center" shrinkToFit="1"/>
      <protection/>
    </xf>
    <xf numFmtId="1" fontId="29" fillId="0" borderId="10" xfId="0" applyNumberFormat="1" applyFont="1" applyBorder="1" applyAlignment="1" applyProtection="1">
      <alignment horizontal="center" vertical="center" shrinkToFit="1"/>
      <protection/>
    </xf>
    <xf numFmtId="1" fontId="26" fillId="35" borderId="13" xfId="0" applyNumberFormat="1" applyFont="1" applyFill="1" applyBorder="1" applyAlignment="1" applyProtection="1">
      <alignment horizontal="center" vertical="center" wrapText="1" shrinkToFit="1"/>
      <protection/>
    </xf>
    <xf numFmtId="0" fontId="25" fillId="40" borderId="10" xfId="0" applyFont="1" applyFill="1" applyBorder="1" applyAlignment="1" applyProtection="1">
      <alignment horizontal="center" vertical="center" wrapText="1" shrinkToFit="1"/>
      <protection/>
    </xf>
    <xf numFmtId="0" fontId="25" fillId="40" borderId="11" xfId="0" applyFont="1" applyFill="1" applyBorder="1" applyAlignment="1" applyProtection="1">
      <alignment horizontal="center" vertical="center" wrapText="1" shrinkToFit="1"/>
      <protection/>
    </xf>
    <xf numFmtId="0" fontId="17" fillId="33" borderId="0" xfId="0" applyNumberFormat="1" applyFont="1" applyFill="1" applyBorder="1" applyAlignment="1" applyProtection="1">
      <alignment wrapText="1"/>
      <protection/>
    </xf>
    <xf numFmtId="2" fontId="26" fillId="33" borderId="10" xfId="0" applyNumberFormat="1" applyFont="1" applyFill="1" applyBorder="1" applyAlignment="1" applyProtection="1">
      <alignment horizontal="center" textRotation="90" wrapText="1"/>
      <protection/>
    </xf>
    <xf numFmtId="1" fontId="26" fillId="33" borderId="10" xfId="0" applyNumberFormat="1" applyFont="1" applyFill="1" applyBorder="1" applyAlignment="1" applyProtection="1">
      <alignment horizontal="center" textRotation="90" wrapText="1"/>
      <protection/>
    </xf>
    <xf numFmtId="2" fontId="26" fillId="33" borderId="12" xfId="0" applyNumberFormat="1" applyFont="1" applyFill="1" applyBorder="1" applyAlignment="1" applyProtection="1">
      <alignment horizontal="center" textRotation="90" wrapText="1"/>
      <protection/>
    </xf>
    <xf numFmtId="2" fontId="26" fillId="33" borderId="14" xfId="0" applyNumberFormat="1" applyFont="1" applyFill="1" applyBorder="1" applyAlignment="1" applyProtection="1">
      <alignment horizontal="center" textRotation="90" wrapText="1"/>
      <protection/>
    </xf>
    <xf numFmtId="1" fontId="26" fillId="33" borderId="14" xfId="0" applyNumberFormat="1" applyFont="1" applyFill="1" applyBorder="1" applyAlignment="1" applyProtection="1">
      <alignment horizontal="center" textRotation="90" wrapText="1"/>
      <protection/>
    </xf>
    <xf numFmtId="2" fontId="26" fillId="35" borderId="12" xfId="0" applyNumberFormat="1" applyFont="1" applyFill="1" applyBorder="1" applyAlignment="1" applyProtection="1">
      <alignment horizontal="center" textRotation="90" wrapText="1"/>
      <protection/>
    </xf>
    <xf numFmtId="2" fontId="26" fillId="35" borderId="15" xfId="0" applyNumberFormat="1" applyFont="1" applyFill="1" applyBorder="1" applyAlignment="1" applyProtection="1">
      <alignment horizontal="center" textRotation="90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textRotation="90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Border="1" applyAlignment="1" applyProtection="1">
      <alignment horizontal="center" textRotation="90" wrapText="1"/>
      <protection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right" vertical="center" wrapText="1"/>
      <protection/>
    </xf>
    <xf numFmtId="2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2" fontId="2" fillId="33" borderId="16" xfId="0" applyNumberFormat="1" applyFont="1" applyFill="1" applyBorder="1" applyAlignment="1" applyProtection="1">
      <alignment horizontal="center" wrapText="1"/>
      <protection/>
    </xf>
    <xf numFmtId="2" fontId="17" fillId="33" borderId="0" xfId="0" applyNumberFormat="1" applyFont="1" applyFill="1" applyBorder="1" applyAlignment="1" applyProtection="1">
      <alignment wrapText="1"/>
      <protection/>
    </xf>
    <xf numFmtId="0" fontId="17" fillId="33" borderId="0" xfId="0" applyNumberFormat="1" applyFont="1" applyFill="1" applyBorder="1" applyAlignment="1" applyProtection="1">
      <alignment horizontal="right" vertical="center" wrapText="1"/>
      <protection/>
    </xf>
    <xf numFmtId="2" fontId="17" fillId="33" borderId="0" xfId="0" applyNumberFormat="1" applyFont="1" applyFill="1" applyBorder="1" applyAlignment="1" applyProtection="1">
      <alignment horizontal="right" wrapText="1"/>
      <protection/>
    </xf>
    <xf numFmtId="0" fontId="2" fillId="33" borderId="17" xfId="0" applyNumberFormat="1" applyFont="1" applyFill="1" applyBorder="1" applyAlignment="1" applyProtection="1">
      <alignment horizontal="right" wrapText="1"/>
      <protection/>
    </xf>
    <xf numFmtId="0" fontId="0" fillId="33" borderId="0" xfId="0" applyFill="1" applyBorder="1" applyAlignment="1" applyProtection="1">
      <alignment wrapText="1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46" fillId="33" borderId="19" xfId="0" applyFont="1" applyFill="1" applyBorder="1" applyAlignment="1" applyProtection="1">
      <alignment/>
      <protection/>
    </xf>
    <xf numFmtId="0" fontId="46" fillId="33" borderId="20" xfId="0" applyFont="1" applyFill="1" applyBorder="1" applyAlignment="1" applyProtection="1">
      <alignment/>
      <protection/>
    </xf>
    <xf numFmtId="0" fontId="46" fillId="33" borderId="21" xfId="0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vertical="center"/>
      <protection/>
    </xf>
    <xf numFmtId="0" fontId="10" fillId="34" borderId="23" xfId="0" applyFont="1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 horizontal="center" vertical="center"/>
      <protection/>
    </xf>
    <xf numFmtId="0" fontId="10" fillId="34" borderId="25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40" fillId="33" borderId="0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Alignment="1" applyProtection="1">
      <alignment horizontal="center" vertical="center"/>
      <protection/>
    </xf>
    <xf numFmtId="0" fontId="0" fillId="34" borderId="19" xfId="0" applyFill="1" applyBorder="1" applyAlignment="1" applyProtection="1">
      <alignment horizontal="center" vertical="center"/>
      <protection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10" fillId="34" borderId="21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23" fillId="34" borderId="0" xfId="0" applyFont="1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41" fillId="33" borderId="26" xfId="47" applyFont="1" applyFill="1" applyBorder="1" applyAlignment="1" applyProtection="1">
      <alignment horizontal="center" vertical="center" wrapText="1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 horizontal="center" vertical="center"/>
      <protection/>
    </xf>
    <xf numFmtId="0" fontId="41" fillId="33" borderId="0" xfId="47" applyFont="1" applyFill="1" applyBorder="1" applyAlignment="1" applyProtection="1">
      <alignment horizontal="center" vertical="center" wrapText="1"/>
      <protection/>
    </xf>
    <xf numFmtId="0" fontId="0" fillId="34" borderId="20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22" fillId="33" borderId="22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 horizontal="center" vertical="center"/>
      <protection/>
    </xf>
    <xf numFmtId="0" fontId="23" fillId="33" borderId="0" xfId="0" applyFont="1" applyFill="1" applyAlignment="1" applyProtection="1">
      <alignment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23" fillId="33" borderId="0" xfId="0" applyFont="1" applyFill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vertical="center"/>
      <protection/>
    </xf>
    <xf numFmtId="2" fontId="25" fillId="35" borderId="13" xfId="0" applyNumberFormat="1" applyFont="1" applyFill="1" applyBorder="1" applyAlignment="1" applyProtection="1">
      <alignment horizontal="center" vertical="center"/>
      <protection/>
    </xf>
    <xf numFmtId="2" fontId="25" fillId="35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40" fillId="33" borderId="17" xfId="0" applyFont="1" applyFill="1" applyBorder="1" applyAlignment="1" applyProtection="1">
      <alignment horizontal="right" vertical="center"/>
      <protection/>
    </xf>
    <xf numFmtId="0" fontId="40" fillId="33" borderId="18" xfId="0" applyFont="1" applyFill="1" applyBorder="1" applyAlignment="1" applyProtection="1">
      <alignment horizontal="center" vertical="center"/>
      <protection/>
    </xf>
    <xf numFmtId="2" fontId="40" fillId="33" borderId="17" xfId="0" applyNumberFormat="1" applyFont="1" applyFill="1" applyBorder="1" applyAlignment="1" applyProtection="1">
      <alignment horizontal="right" vertical="center"/>
      <protection/>
    </xf>
    <xf numFmtId="2" fontId="40" fillId="33" borderId="18" xfId="0" applyNumberFormat="1" applyFont="1" applyFill="1" applyBorder="1" applyAlignment="1" applyProtection="1">
      <alignment horizontal="center" vertical="center"/>
      <protection/>
    </xf>
    <xf numFmtId="0" fontId="43" fillId="33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0" xfId="0" applyNumberFormat="1" applyFont="1" applyFill="1" applyBorder="1" applyAlignment="1" applyProtection="1">
      <alignment horizontal="center" vertical="center" textRotation="90" wrapText="1"/>
      <protection/>
    </xf>
    <xf numFmtId="0" fontId="36" fillId="38" borderId="27" xfId="0" applyFont="1" applyFill="1" applyBorder="1" applyAlignment="1" applyProtection="1">
      <alignment vertical="center"/>
      <protection/>
    </xf>
    <xf numFmtId="0" fontId="36" fillId="38" borderId="28" xfId="0" applyFont="1" applyFill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10" xfId="0" applyFont="1" applyBorder="1" applyAlignment="1" applyProtection="1">
      <alignment horizontal="center" vertical="center" shrinkToFit="1"/>
      <protection locked="0"/>
    </xf>
    <xf numFmtId="0" fontId="23" fillId="0" borderId="13" xfId="0" applyFont="1" applyBorder="1" applyAlignment="1" applyProtection="1">
      <alignment horizontal="center" vertical="center" shrinkToFit="1"/>
      <protection locked="0"/>
    </xf>
    <xf numFmtId="0" fontId="28" fillId="41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7" borderId="10" xfId="0" applyFont="1" applyFill="1" applyBorder="1" applyAlignment="1" applyProtection="1">
      <alignment horizontal="center" textRotation="90" shrinkToFit="1"/>
      <protection locked="0"/>
    </xf>
    <xf numFmtId="14" fontId="3" fillId="37" borderId="10" xfId="0" applyNumberFormat="1" applyFont="1" applyFill="1" applyBorder="1" applyAlignment="1" applyProtection="1">
      <alignment horizontal="center" textRotation="90" shrinkToFit="1"/>
      <protection locked="0"/>
    </xf>
    <xf numFmtId="0" fontId="8" fillId="0" borderId="10" xfId="0" applyFont="1" applyBorder="1" applyAlignment="1" applyProtection="1">
      <alignment horizontal="center" vertical="center" wrapText="1" shrinkToFit="1"/>
      <protection locked="0"/>
    </xf>
    <xf numFmtId="0" fontId="8" fillId="42" borderId="16" xfId="0" applyFont="1" applyFill="1" applyBorder="1" applyAlignment="1" applyProtection="1">
      <alignment horizontal="center" vertical="center" wrapText="1" shrinkToFit="1"/>
      <protection locked="0"/>
    </xf>
    <xf numFmtId="0" fontId="104" fillId="43" borderId="16" xfId="0" applyFont="1" applyFill="1" applyBorder="1" applyAlignment="1" applyProtection="1">
      <alignment horizontal="center" vertical="center" shrinkToFit="1"/>
      <protection locked="0"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49" fillId="35" borderId="13" xfId="0" applyFont="1" applyFill="1" applyBorder="1" applyAlignment="1" applyProtection="1">
      <alignment horizontal="center" vertical="center" wrapText="1" shrinkToFit="1"/>
      <protection/>
    </xf>
    <xf numFmtId="2" fontId="50" fillId="35" borderId="13" xfId="0" applyNumberFormat="1" applyFont="1" applyFill="1" applyBorder="1" applyAlignment="1" applyProtection="1">
      <alignment horizontal="center" vertical="center" wrapText="1" shrinkToFit="1"/>
      <protection/>
    </xf>
    <xf numFmtId="1" fontId="50" fillId="35" borderId="10" xfId="0" applyNumberFormat="1" applyFont="1" applyFill="1" applyBorder="1" applyAlignment="1" applyProtection="1">
      <alignment horizontal="center" vertical="center" wrapText="1" shrinkToFit="1"/>
      <protection/>
    </xf>
    <xf numFmtId="49" fontId="105" fillId="44" borderId="0" xfId="0" applyNumberFormat="1" applyFont="1" applyFill="1" applyBorder="1" applyAlignment="1" applyProtection="1">
      <alignment horizontal="center" vertical="center" wrapText="1"/>
      <protection/>
    </xf>
    <xf numFmtId="0" fontId="105" fillId="44" borderId="0" xfId="0" applyNumberFormat="1" applyFont="1" applyFill="1" applyBorder="1" applyAlignment="1" applyProtection="1">
      <alignment horizontal="right" vertical="center" wrapText="1"/>
      <protection/>
    </xf>
    <xf numFmtId="0" fontId="106" fillId="44" borderId="0" xfId="0" applyFont="1" applyFill="1" applyBorder="1" applyAlignment="1" applyProtection="1">
      <alignment horizontal="right" vertical="center"/>
      <protection/>
    </xf>
    <xf numFmtId="0" fontId="106" fillId="44" borderId="0" xfId="0" applyFont="1" applyFill="1" applyBorder="1" applyAlignment="1" applyProtection="1">
      <alignment horizontal="center" vertical="center"/>
      <protection/>
    </xf>
    <xf numFmtId="2" fontId="106" fillId="44" borderId="0" xfId="0" applyNumberFormat="1" applyFont="1" applyFill="1" applyBorder="1" applyAlignment="1" applyProtection="1">
      <alignment horizontal="right" vertical="center"/>
      <protection/>
    </xf>
    <xf numFmtId="2" fontId="106" fillId="44" borderId="0" xfId="0" applyNumberFormat="1" applyFont="1" applyFill="1" applyBorder="1" applyAlignment="1" applyProtection="1">
      <alignment horizontal="center" vertical="center"/>
      <protection/>
    </xf>
    <xf numFmtId="0" fontId="104" fillId="45" borderId="16" xfId="0" applyFont="1" applyFill="1" applyBorder="1" applyAlignment="1" applyProtection="1">
      <alignment horizontal="center" vertical="center" shrinkToFit="1"/>
      <protection locked="0"/>
    </xf>
    <xf numFmtId="0" fontId="28" fillId="12" borderId="10" xfId="0" applyNumberFormat="1" applyFont="1" applyFill="1" applyBorder="1" applyAlignment="1" applyProtection="1">
      <alignment horizontal="center" vertical="center" shrinkToFit="1"/>
      <protection locked="0"/>
    </xf>
    <xf numFmtId="0" fontId="107" fillId="44" borderId="0" xfId="0" applyFont="1" applyFill="1" applyBorder="1" applyAlignment="1">
      <alignment/>
    </xf>
    <xf numFmtId="0" fontId="108" fillId="44" borderId="0" xfId="0" applyFont="1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29" xfId="0" applyFill="1" applyBorder="1" applyAlignment="1">
      <alignment/>
    </xf>
    <xf numFmtId="0" fontId="0" fillId="46" borderId="30" xfId="0" applyFill="1" applyBorder="1" applyAlignment="1">
      <alignment/>
    </xf>
    <xf numFmtId="0" fontId="0" fillId="46" borderId="31" xfId="0" applyFill="1" applyBorder="1" applyAlignment="1">
      <alignment/>
    </xf>
    <xf numFmtId="0" fontId="0" fillId="34" borderId="20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54" fillId="33" borderId="16" xfId="0" applyFont="1" applyFill="1" applyBorder="1" applyAlignment="1" applyProtection="1">
      <alignment horizontal="center" vertical="center"/>
      <protection/>
    </xf>
    <xf numFmtId="1" fontId="50" fillId="35" borderId="12" xfId="0" applyNumberFormat="1" applyFont="1" applyFill="1" applyBorder="1" applyAlignment="1" applyProtection="1">
      <alignment horizontal="center" vertical="center" wrapText="1" shrinkToFit="1"/>
      <protection/>
    </xf>
    <xf numFmtId="2" fontId="25" fillId="35" borderId="14" xfId="0" applyNumberFormat="1" applyFont="1" applyFill="1" applyBorder="1" applyAlignment="1" applyProtection="1">
      <alignment horizontal="center" vertical="center"/>
      <protection/>
    </xf>
    <xf numFmtId="0" fontId="36" fillId="38" borderId="32" xfId="0" applyFont="1" applyFill="1" applyBorder="1" applyAlignment="1" applyProtection="1">
      <alignment vertical="center"/>
      <protection/>
    </xf>
    <xf numFmtId="0" fontId="25" fillId="35" borderId="13" xfId="0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 vertical="center" textRotation="90"/>
    </xf>
    <xf numFmtId="0" fontId="28" fillId="12" borderId="13" xfId="0" applyNumberFormat="1" applyFont="1" applyFill="1" applyBorder="1" applyAlignment="1" applyProtection="1">
      <alignment horizontal="center" vertical="center" shrinkToFit="1"/>
      <protection locked="0"/>
    </xf>
    <xf numFmtId="0" fontId="28" fillId="41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5" borderId="13" xfId="0" applyNumberFormat="1" applyFont="1" applyFill="1" applyBorder="1" applyAlignment="1" applyProtection="1">
      <alignment horizontal="center" vertical="center" textRotation="90" wrapText="1"/>
      <protection/>
    </xf>
    <xf numFmtId="0" fontId="26" fillId="33" borderId="13" xfId="0" applyNumberFormat="1" applyFont="1" applyFill="1" applyBorder="1" applyAlignment="1" applyProtection="1">
      <alignment horizontal="center" textRotation="90" wrapText="1"/>
      <protection/>
    </xf>
    <xf numFmtId="2" fontId="26" fillId="33" borderId="13" xfId="0" applyNumberFormat="1" applyFont="1" applyFill="1" applyBorder="1" applyAlignment="1" applyProtection="1">
      <alignment horizontal="center" textRotation="90" wrapText="1"/>
      <protection/>
    </xf>
    <xf numFmtId="1" fontId="26" fillId="33" borderId="13" xfId="0" applyNumberFormat="1" applyFont="1" applyFill="1" applyBorder="1" applyAlignment="1" applyProtection="1">
      <alignment horizontal="center" textRotation="90" wrapText="1"/>
      <protection/>
    </xf>
    <xf numFmtId="2" fontId="26" fillId="33" borderId="33" xfId="0" applyNumberFormat="1" applyFont="1" applyFill="1" applyBorder="1" applyAlignment="1" applyProtection="1">
      <alignment horizontal="center" textRotation="90" wrapText="1"/>
      <protection/>
    </xf>
    <xf numFmtId="2" fontId="26" fillId="33" borderId="34" xfId="0" applyNumberFormat="1" applyFont="1" applyFill="1" applyBorder="1" applyAlignment="1" applyProtection="1">
      <alignment horizontal="center" textRotation="90" wrapText="1"/>
      <protection/>
    </xf>
    <xf numFmtId="1" fontId="26" fillId="33" borderId="34" xfId="0" applyNumberFormat="1" applyFont="1" applyFill="1" applyBorder="1" applyAlignment="1" applyProtection="1">
      <alignment horizontal="center" textRotation="90" wrapText="1"/>
      <protection/>
    </xf>
    <xf numFmtId="2" fontId="26" fillId="35" borderId="33" xfId="0" applyNumberFormat="1" applyFont="1" applyFill="1" applyBorder="1" applyAlignment="1" applyProtection="1">
      <alignment horizontal="center" textRotation="90" wrapText="1"/>
      <protection/>
    </xf>
    <xf numFmtId="2" fontId="26" fillId="35" borderId="35" xfId="0" applyNumberFormat="1" applyFont="1" applyFill="1" applyBorder="1" applyAlignment="1" applyProtection="1">
      <alignment horizontal="center" textRotation="90" wrapText="1"/>
      <protection/>
    </xf>
    <xf numFmtId="1" fontId="29" fillId="36" borderId="36" xfId="0" applyNumberFormat="1" applyFont="1" applyFill="1" applyBorder="1" applyAlignment="1" applyProtection="1">
      <alignment horizontal="center" vertical="center" wrapText="1"/>
      <protection/>
    </xf>
    <xf numFmtId="1" fontId="29" fillId="35" borderId="36" xfId="0" applyNumberFormat="1" applyFont="1" applyFill="1" applyBorder="1" applyAlignment="1" applyProtection="1">
      <alignment horizontal="center" vertical="center" wrapText="1"/>
      <protection/>
    </xf>
    <xf numFmtId="1" fontId="27" fillId="33" borderId="36" xfId="0" applyNumberFormat="1" applyFont="1" applyFill="1" applyBorder="1" applyAlignment="1" applyProtection="1">
      <alignment horizontal="center" vertical="center" wrapText="1"/>
      <protection/>
    </xf>
    <xf numFmtId="2" fontId="26" fillId="33" borderId="36" xfId="0" applyNumberFormat="1" applyFont="1" applyFill="1" applyBorder="1" applyAlignment="1" applyProtection="1">
      <alignment horizontal="center" vertical="center" wrapText="1"/>
      <protection/>
    </xf>
    <xf numFmtId="2" fontId="27" fillId="33" borderId="36" xfId="0" applyNumberFormat="1" applyFont="1" applyFill="1" applyBorder="1" applyAlignment="1" applyProtection="1">
      <alignment horizontal="center" vertical="center" wrapText="1"/>
      <protection/>
    </xf>
    <xf numFmtId="0" fontId="16" fillId="36" borderId="16" xfId="0" applyFont="1" applyFill="1" applyBorder="1" applyAlignment="1" applyProtection="1">
      <alignment horizontal="center" vertical="center" wrapText="1" shrinkToFit="1"/>
      <protection/>
    </xf>
    <xf numFmtId="1" fontId="29" fillId="36" borderId="16" xfId="0" applyNumberFormat="1" applyFont="1" applyFill="1" applyBorder="1" applyAlignment="1" applyProtection="1">
      <alignment horizontal="center" vertical="center" wrapText="1"/>
      <protection/>
    </xf>
    <xf numFmtId="1" fontId="29" fillId="35" borderId="16" xfId="0" applyNumberFormat="1" applyFont="1" applyFill="1" applyBorder="1" applyAlignment="1" applyProtection="1">
      <alignment horizontal="center" vertical="center" wrapText="1"/>
      <protection/>
    </xf>
    <xf numFmtId="1" fontId="29" fillId="33" borderId="16" xfId="0" applyNumberFormat="1" applyFont="1" applyFill="1" applyBorder="1" applyAlignment="1" applyProtection="1">
      <alignment horizontal="center" vertical="center" wrapText="1"/>
      <protection/>
    </xf>
    <xf numFmtId="2" fontId="26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>
      <alignment/>
    </xf>
    <xf numFmtId="0" fontId="2" fillId="33" borderId="37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ill="1" applyBorder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/>
      <protection/>
    </xf>
    <xf numFmtId="0" fontId="16" fillId="36" borderId="38" xfId="0" applyFont="1" applyFill="1" applyBorder="1" applyAlignment="1" applyProtection="1">
      <alignment horizontal="center" vertical="center" wrapText="1" shrinkToFit="1"/>
      <protection/>
    </xf>
    <xf numFmtId="14" fontId="3" fillId="37" borderId="14" xfId="0" applyNumberFormat="1" applyFont="1" applyFill="1" applyBorder="1" applyAlignment="1" applyProtection="1">
      <alignment horizontal="center" textRotation="90" shrinkToFit="1"/>
      <protection locked="0"/>
    </xf>
    <xf numFmtId="14" fontId="3" fillId="37" borderId="34" xfId="0" applyNumberFormat="1" applyFont="1" applyFill="1" applyBorder="1" applyAlignment="1" applyProtection="1">
      <alignment horizontal="center" textRotation="90" shrinkToFit="1"/>
      <protection locked="0"/>
    </xf>
    <xf numFmtId="0" fontId="41" fillId="47" borderId="33" xfId="47" applyFont="1" applyFill="1" applyBorder="1" applyAlignment="1" applyProtection="1">
      <alignment horizontal="center" vertical="center" wrapText="1"/>
      <protection/>
    </xf>
    <xf numFmtId="0" fontId="41" fillId="47" borderId="39" xfId="47" applyFont="1" applyFill="1" applyBorder="1" applyAlignment="1" applyProtection="1">
      <alignment horizontal="center" vertical="center" wrapText="1"/>
      <protection/>
    </xf>
    <xf numFmtId="0" fontId="41" fillId="47" borderId="40" xfId="47" applyFont="1" applyFill="1" applyBorder="1" applyAlignment="1" applyProtection="1">
      <alignment horizontal="center" vertical="center" wrapText="1"/>
      <protection/>
    </xf>
    <xf numFmtId="0" fontId="41" fillId="47" borderId="34" xfId="47" applyFont="1" applyFill="1" applyBorder="1" applyAlignment="1" applyProtection="1">
      <alignment horizontal="center" vertical="center" wrapText="1"/>
      <protection/>
    </xf>
    <xf numFmtId="0" fontId="41" fillId="47" borderId="41" xfId="47" applyFont="1" applyFill="1" applyBorder="1" applyAlignment="1" applyProtection="1">
      <alignment horizontal="center" vertical="center" wrapText="1"/>
      <protection/>
    </xf>
    <xf numFmtId="0" fontId="41" fillId="47" borderId="42" xfId="47" applyFont="1" applyFill="1" applyBorder="1" applyAlignment="1" applyProtection="1">
      <alignment horizontal="center" vertical="center" wrapText="1"/>
      <protection/>
    </xf>
    <xf numFmtId="0" fontId="109" fillId="48" borderId="43" xfId="47" applyFont="1" applyFill="1" applyBorder="1" applyAlignment="1" applyProtection="1">
      <alignment horizontal="center" vertical="center"/>
      <protection/>
    </xf>
    <xf numFmtId="0" fontId="109" fillId="48" borderId="44" xfId="47" applyFont="1" applyFill="1" applyBorder="1" applyAlignment="1" applyProtection="1">
      <alignment horizontal="center" vertical="center"/>
      <protection/>
    </xf>
    <xf numFmtId="0" fontId="109" fillId="48" borderId="45" xfId="47" applyFont="1" applyFill="1" applyBorder="1" applyAlignment="1" applyProtection="1">
      <alignment horizontal="center" vertical="center"/>
      <protection/>
    </xf>
    <xf numFmtId="0" fontId="109" fillId="48" borderId="27" xfId="47" applyFont="1" applyFill="1" applyBorder="1" applyAlignment="1" applyProtection="1">
      <alignment horizontal="center" vertical="center"/>
      <protection/>
    </xf>
    <xf numFmtId="0" fontId="109" fillId="48" borderId="32" xfId="47" applyFont="1" applyFill="1" applyBorder="1" applyAlignment="1" applyProtection="1">
      <alignment horizontal="center" vertical="center"/>
      <protection/>
    </xf>
    <xf numFmtId="0" fontId="109" fillId="48" borderId="28" xfId="47" applyFont="1" applyFill="1" applyBorder="1" applyAlignment="1" applyProtection="1">
      <alignment horizontal="center" vertical="center"/>
      <protection/>
    </xf>
    <xf numFmtId="0" fontId="51" fillId="49" borderId="43" xfId="47" applyFont="1" applyFill="1" applyBorder="1" applyAlignment="1" applyProtection="1">
      <alignment horizontal="center" vertical="center"/>
      <protection/>
    </xf>
    <xf numFmtId="0" fontId="51" fillId="49" borderId="44" xfId="47" applyFont="1" applyFill="1" applyBorder="1" applyAlignment="1" applyProtection="1">
      <alignment horizontal="center" vertical="center"/>
      <protection/>
    </xf>
    <xf numFmtId="0" fontId="51" fillId="49" borderId="45" xfId="47" applyFont="1" applyFill="1" applyBorder="1" applyAlignment="1" applyProtection="1">
      <alignment horizontal="center" vertical="center"/>
      <protection/>
    </xf>
    <xf numFmtId="0" fontId="51" fillId="49" borderId="27" xfId="47" applyFont="1" applyFill="1" applyBorder="1" applyAlignment="1" applyProtection="1">
      <alignment horizontal="center" vertical="center"/>
      <protection/>
    </xf>
    <xf numFmtId="0" fontId="51" fillId="49" borderId="32" xfId="47" applyFont="1" applyFill="1" applyBorder="1" applyAlignment="1" applyProtection="1">
      <alignment horizontal="center" vertical="center"/>
      <protection/>
    </xf>
    <xf numFmtId="0" fontId="51" fillId="49" borderId="28" xfId="47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left" wrapText="1"/>
      <protection/>
    </xf>
    <xf numFmtId="0" fontId="0" fillId="33" borderId="21" xfId="0" applyFill="1" applyBorder="1" applyAlignment="1" applyProtection="1">
      <alignment horizontal="left" wrapText="1"/>
      <protection/>
    </xf>
    <xf numFmtId="0" fontId="0" fillId="33" borderId="0" xfId="0" applyFill="1" applyBorder="1" applyAlignment="1" applyProtection="1">
      <alignment horizontal="left" wrapText="1"/>
      <protection/>
    </xf>
    <xf numFmtId="0" fontId="0" fillId="33" borderId="23" xfId="0" applyFill="1" applyBorder="1" applyAlignment="1" applyProtection="1">
      <alignment horizontal="left" wrapText="1"/>
      <protection/>
    </xf>
    <xf numFmtId="0" fontId="0" fillId="33" borderId="26" xfId="0" applyFill="1" applyBorder="1" applyAlignment="1" applyProtection="1">
      <alignment horizontal="left" wrapText="1"/>
      <protection/>
    </xf>
    <xf numFmtId="0" fontId="0" fillId="33" borderId="25" xfId="0" applyFill="1" applyBorder="1" applyAlignment="1" applyProtection="1">
      <alignment horizontal="left" wrapText="1"/>
      <protection/>
    </xf>
    <xf numFmtId="0" fontId="47" fillId="50" borderId="33" xfId="0" applyFont="1" applyFill="1" applyBorder="1" applyAlignment="1" applyProtection="1">
      <alignment horizontal="center" vertical="center" wrapText="1"/>
      <protection/>
    </xf>
    <xf numFmtId="0" fontId="48" fillId="50" borderId="39" xfId="0" applyFont="1" applyFill="1" applyBorder="1" applyAlignment="1" applyProtection="1">
      <alignment horizontal="center" vertical="center"/>
      <protection/>
    </xf>
    <xf numFmtId="0" fontId="48" fillId="50" borderId="40" xfId="0" applyFont="1" applyFill="1" applyBorder="1" applyAlignment="1" applyProtection="1">
      <alignment horizontal="center" vertical="center"/>
      <protection/>
    </xf>
    <xf numFmtId="0" fontId="48" fillId="50" borderId="34" xfId="0" applyFont="1" applyFill="1" applyBorder="1" applyAlignment="1" applyProtection="1">
      <alignment horizontal="center" vertical="center"/>
      <protection/>
    </xf>
    <xf numFmtId="0" fontId="48" fillId="50" borderId="41" xfId="0" applyFont="1" applyFill="1" applyBorder="1" applyAlignment="1" applyProtection="1">
      <alignment horizontal="center" vertical="center"/>
      <protection/>
    </xf>
    <xf numFmtId="0" fontId="48" fillId="50" borderId="42" xfId="0" applyFont="1" applyFill="1" applyBorder="1" applyAlignment="1" applyProtection="1">
      <alignment horizontal="center" vertical="center"/>
      <protection/>
    </xf>
    <xf numFmtId="0" fontId="24" fillId="51" borderId="33" xfId="47" applyFont="1" applyFill="1" applyBorder="1" applyAlignment="1" applyProtection="1">
      <alignment horizontal="center" vertical="center" shrinkToFit="1"/>
      <protection/>
    </xf>
    <xf numFmtId="0" fontId="24" fillId="51" borderId="39" xfId="47" applyFont="1" applyFill="1" applyBorder="1" applyAlignment="1" applyProtection="1">
      <alignment horizontal="center" vertical="center" shrinkToFit="1"/>
      <protection/>
    </xf>
    <xf numFmtId="0" fontId="24" fillId="51" borderId="40" xfId="47" applyFont="1" applyFill="1" applyBorder="1" applyAlignment="1" applyProtection="1">
      <alignment horizontal="center" vertical="center" shrinkToFit="1"/>
      <protection/>
    </xf>
    <xf numFmtId="0" fontId="24" fillId="51" borderId="34" xfId="47" applyFont="1" applyFill="1" applyBorder="1" applyAlignment="1" applyProtection="1">
      <alignment horizontal="center" vertical="center" shrinkToFit="1"/>
      <protection/>
    </xf>
    <xf numFmtId="0" fontId="24" fillId="51" borderId="41" xfId="47" applyFont="1" applyFill="1" applyBorder="1" applyAlignment="1" applyProtection="1">
      <alignment horizontal="center" vertical="center" shrinkToFit="1"/>
      <protection/>
    </xf>
    <xf numFmtId="0" fontId="24" fillId="51" borderId="42" xfId="47" applyFont="1" applyFill="1" applyBorder="1" applyAlignment="1" applyProtection="1">
      <alignment horizontal="center" vertical="center" shrinkToFit="1"/>
      <protection/>
    </xf>
    <xf numFmtId="0" fontId="45" fillId="50" borderId="13" xfId="0" applyFont="1" applyFill="1" applyBorder="1" applyAlignment="1" applyProtection="1">
      <alignment horizontal="center" vertical="center" wrapText="1"/>
      <protection/>
    </xf>
    <xf numFmtId="0" fontId="45" fillId="50" borderId="46" xfId="0" applyFont="1" applyFill="1" applyBorder="1" applyAlignment="1" applyProtection="1">
      <alignment horizontal="center" vertical="center" wrapText="1"/>
      <protection/>
    </xf>
    <xf numFmtId="0" fontId="45" fillId="50" borderId="36" xfId="0" applyFont="1" applyFill="1" applyBorder="1" applyAlignment="1" applyProtection="1">
      <alignment horizontal="center" vertical="center" wrapText="1"/>
      <protection/>
    </xf>
    <xf numFmtId="0" fontId="45" fillId="50" borderId="33" xfId="0" applyFont="1" applyFill="1" applyBorder="1" applyAlignment="1" applyProtection="1">
      <alignment horizontal="center" vertical="center" wrapText="1"/>
      <protection/>
    </xf>
    <xf numFmtId="0" fontId="45" fillId="50" borderId="39" xfId="0" applyFont="1" applyFill="1" applyBorder="1" applyAlignment="1" applyProtection="1">
      <alignment horizontal="center" vertical="center" wrapText="1"/>
      <protection/>
    </xf>
    <xf numFmtId="0" fontId="45" fillId="50" borderId="40" xfId="0" applyFont="1" applyFill="1" applyBorder="1" applyAlignment="1" applyProtection="1">
      <alignment horizontal="center" vertical="center" wrapText="1"/>
      <protection/>
    </xf>
    <xf numFmtId="0" fontId="45" fillId="50" borderId="34" xfId="0" applyFont="1" applyFill="1" applyBorder="1" applyAlignment="1" applyProtection="1">
      <alignment horizontal="center" vertical="center" wrapText="1"/>
      <protection/>
    </xf>
    <xf numFmtId="0" fontId="45" fillId="50" borderId="41" xfId="0" applyFont="1" applyFill="1" applyBorder="1" applyAlignment="1" applyProtection="1">
      <alignment horizontal="center" vertical="center" wrapText="1"/>
      <protection/>
    </xf>
    <xf numFmtId="0" fontId="45" fillId="50" borderId="42" xfId="0" applyFont="1" applyFill="1" applyBorder="1" applyAlignment="1" applyProtection="1">
      <alignment horizontal="center" vertical="center" wrapText="1"/>
      <protection/>
    </xf>
    <xf numFmtId="0" fontId="23" fillId="33" borderId="47" xfId="0" applyFont="1" applyFill="1" applyBorder="1" applyAlignment="1" applyProtection="1">
      <alignment horizontal="center" vertical="center"/>
      <protection/>
    </xf>
    <xf numFmtId="0" fontId="40" fillId="33" borderId="47" xfId="0" applyFont="1" applyFill="1" applyBorder="1" applyAlignment="1" applyProtection="1">
      <alignment horizontal="center" vertical="center"/>
      <protection/>
    </xf>
    <xf numFmtId="0" fontId="24" fillId="40" borderId="33" xfId="47" applyFont="1" applyFill="1" applyBorder="1" applyAlignment="1" applyProtection="1">
      <alignment horizontal="center" vertical="center"/>
      <protection/>
    </xf>
    <xf numFmtId="0" fontId="24" fillId="40" borderId="39" xfId="47" applyFont="1" applyFill="1" applyBorder="1" applyAlignment="1" applyProtection="1">
      <alignment horizontal="center" vertical="center"/>
      <protection/>
    </xf>
    <xf numFmtId="0" fontId="24" fillId="40" borderId="40" xfId="47" applyFont="1" applyFill="1" applyBorder="1" applyAlignment="1" applyProtection="1">
      <alignment horizontal="center" vertical="center"/>
      <protection/>
    </xf>
    <xf numFmtId="0" fontId="24" fillId="40" borderId="34" xfId="47" applyFont="1" applyFill="1" applyBorder="1" applyAlignment="1" applyProtection="1">
      <alignment horizontal="center" vertical="center"/>
      <protection/>
    </xf>
    <xf numFmtId="0" fontId="24" fillId="40" borderId="41" xfId="47" applyFont="1" applyFill="1" applyBorder="1" applyAlignment="1" applyProtection="1">
      <alignment horizontal="center" vertical="center"/>
      <protection/>
    </xf>
    <xf numFmtId="0" fontId="24" fillId="40" borderId="42" xfId="47" applyFont="1" applyFill="1" applyBorder="1" applyAlignment="1" applyProtection="1">
      <alignment horizontal="center" vertical="center"/>
      <protection/>
    </xf>
    <xf numFmtId="0" fontId="41" fillId="52" borderId="43" xfId="47" applyFont="1" applyFill="1" applyBorder="1" applyAlignment="1" applyProtection="1">
      <alignment horizontal="center" vertical="center" wrapText="1"/>
      <protection/>
    </xf>
    <xf numFmtId="0" fontId="41" fillId="52" borderId="44" xfId="47" applyFont="1" applyFill="1" applyBorder="1" applyAlignment="1" applyProtection="1">
      <alignment horizontal="center" vertical="center" wrapText="1"/>
      <protection/>
    </xf>
    <xf numFmtId="0" fontId="41" fillId="52" borderId="45" xfId="47" applyFont="1" applyFill="1" applyBorder="1" applyAlignment="1" applyProtection="1">
      <alignment horizontal="center" vertical="center" wrapText="1"/>
      <protection/>
    </xf>
    <xf numFmtId="0" fontId="41" fillId="52" borderId="27" xfId="47" applyFont="1" applyFill="1" applyBorder="1" applyAlignment="1" applyProtection="1">
      <alignment horizontal="center" vertical="center" wrapText="1"/>
      <protection/>
    </xf>
    <xf numFmtId="0" fontId="41" fillId="52" borderId="32" xfId="47" applyFont="1" applyFill="1" applyBorder="1" applyAlignment="1" applyProtection="1">
      <alignment horizontal="center" vertical="center" wrapText="1"/>
      <protection/>
    </xf>
    <xf numFmtId="0" fontId="41" fillId="52" borderId="28" xfId="47" applyFont="1" applyFill="1" applyBorder="1" applyAlignment="1" applyProtection="1">
      <alignment horizontal="center" vertical="center" wrapText="1"/>
      <protection/>
    </xf>
    <xf numFmtId="0" fontId="24" fillId="40" borderId="33" xfId="47" applyFont="1" applyFill="1" applyBorder="1" applyAlignment="1" applyProtection="1">
      <alignment horizontal="center" vertical="center" wrapText="1" shrinkToFit="1"/>
      <protection/>
    </xf>
    <xf numFmtId="0" fontId="24" fillId="40" borderId="39" xfId="47" applyFont="1" applyFill="1" applyBorder="1" applyAlignment="1" applyProtection="1">
      <alignment horizontal="center" vertical="center" wrapText="1" shrinkToFit="1"/>
      <protection/>
    </xf>
    <xf numFmtId="0" fontId="24" fillId="40" borderId="40" xfId="47" applyFont="1" applyFill="1" applyBorder="1" applyAlignment="1" applyProtection="1">
      <alignment horizontal="center" vertical="center" wrapText="1" shrinkToFit="1"/>
      <protection/>
    </xf>
    <xf numFmtId="0" fontId="24" fillId="40" borderId="34" xfId="47" applyFont="1" applyFill="1" applyBorder="1" applyAlignment="1" applyProtection="1">
      <alignment horizontal="center" vertical="center" wrapText="1" shrinkToFit="1"/>
      <protection/>
    </xf>
    <xf numFmtId="0" fontId="24" fillId="40" borderId="41" xfId="47" applyFont="1" applyFill="1" applyBorder="1" applyAlignment="1" applyProtection="1">
      <alignment horizontal="center" vertical="center" wrapText="1" shrinkToFit="1"/>
      <protection/>
    </xf>
    <xf numFmtId="0" fontId="24" fillId="40" borderId="42" xfId="47" applyFont="1" applyFill="1" applyBorder="1" applyAlignment="1" applyProtection="1">
      <alignment horizontal="center" vertical="center" wrapText="1" shrinkToFit="1"/>
      <protection/>
    </xf>
    <xf numFmtId="0" fontId="24" fillId="40" borderId="33" xfId="47" applyFont="1" applyFill="1" applyBorder="1" applyAlignment="1" applyProtection="1">
      <alignment horizontal="center" vertical="center" wrapText="1"/>
      <protection/>
    </xf>
    <xf numFmtId="0" fontId="24" fillId="40" borderId="39" xfId="47" applyFont="1" applyFill="1" applyBorder="1" applyAlignment="1" applyProtection="1">
      <alignment horizontal="center" vertical="center" wrapText="1"/>
      <protection/>
    </xf>
    <xf numFmtId="0" fontId="24" fillId="40" borderId="40" xfId="47" applyFont="1" applyFill="1" applyBorder="1" applyAlignment="1" applyProtection="1">
      <alignment horizontal="center" vertical="center" wrapText="1"/>
      <protection/>
    </xf>
    <xf numFmtId="0" fontId="24" fillId="40" borderId="34" xfId="47" applyFont="1" applyFill="1" applyBorder="1" applyAlignment="1" applyProtection="1">
      <alignment horizontal="center" vertical="center" wrapText="1"/>
      <protection/>
    </xf>
    <xf numFmtId="0" fontId="24" fillId="40" borderId="41" xfId="47" applyFont="1" applyFill="1" applyBorder="1" applyAlignment="1" applyProtection="1">
      <alignment horizontal="center" vertical="center" wrapText="1"/>
      <protection/>
    </xf>
    <xf numFmtId="0" fontId="24" fillId="40" borderId="42" xfId="47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 wrapText="1"/>
      <protection/>
    </xf>
    <xf numFmtId="0" fontId="30" fillId="35" borderId="33" xfId="0" applyFont="1" applyFill="1" applyBorder="1" applyAlignment="1" applyProtection="1">
      <alignment horizontal="center" vertical="center" wrapText="1"/>
      <protection/>
    </xf>
    <xf numFmtId="0" fontId="23" fillId="35" borderId="39" xfId="0" applyFont="1" applyFill="1" applyBorder="1" applyAlignment="1" applyProtection="1">
      <alignment horizontal="center" vertical="center" wrapText="1"/>
      <protection/>
    </xf>
    <xf numFmtId="0" fontId="23" fillId="35" borderId="40" xfId="0" applyFont="1" applyFill="1" applyBorder="1" applyAlignment="1" applyProtection="1">
      <alignment horizontal="center" vertical="center" wrapText="1"/>
      <protection/>
    </xf>
    <xf numFmtId="0" fontId="23" fillId="35" borderId="35" xfId="0" applyFont="1" applyFill="1" applyBorder="1" applyAlignment="1" applyProtection="1">
      <alignment horizontal="center" vertical="center" wrapText="1"/>
      <protection/>
    </xf>
    <xf numFmtId="0" fontId="23" fillId="35" borderId="0" xfId="0" applyFont="1" applyFill="1" applyBorder="1" applyAlignment="1" applyProtection="1">
      <alignment horizontal="center" vertical="center" wrapText="1"/>
      <protection/>
    </xf>
    <xf numFmtId="0" fontId="23" fillId="35" borderId="48" xfId="0" applyFont="1" applyFill="1" applyBorder="1" applyAlignment="1" applyProtection="1">
      <alignment horizontal="center" vertical="center" wrapText="1"/>
      <protection/>
    </xf>
    <xf numFmtId="0" fontId="23" fillId="35" borderId="34" xfId="0" applyFont="1" applyFill="1" applyBorder="1" applyAlignment="1" applyProtection="1">
      <alignment horizontal="center" vertical="center" wrapText="1"/>
      <protection/>
    </xf>
    <xf numFmtId="0" fontId="23" fillId="35" borderId="41" xfId="0" applyFont="1" applyFill="1" applyBorder="1" applyAlignment="1" applyProtection="1">
      <alignment horizontal="center" vertical="center" wrapText="1"/>
      <protection/>
    </xf>
    <xf numFmtId="0" fontId="23" fillId="35" borderId="42" xfId="0" applyFont="1" applyFill="1" applyBorder="1" applyAlignment="1" applyProtection="1">
      <alignment horizontal="center" vertical="center" wrapText="1"/>
      <protection/>
    </xf>
    <xf numFmtId="0" fontId="110" fillId="46" borderId="49" xfId="0" applyFont="1" applyFill="1" applyBorder="1" applyAlignment="1">
      <alignment horizontal="center" vertical="center"/>
    </xf>
    <xf numFmtId="0" fontId="110" fillId="46" borderId="50" xfId="0" applyFont="1" applyFill="1" applyBorder="1" applyAlignment="1">
      <alignment horizontal="center" vertical="center"/>
    </xf>
    <xf numFmtId="0" fontId="110" fillId="46" borderId="51" xfId="0" applyFont="1" applyFill="1" applyBorder="1" applyAlignment="1">
      <alignment horizontal="center" vertical="center"/>
    </xf>
    <xf numFmtId="14" fontId="4" fillId="33" borderId="52" xfId="0" applyNumberFormat="1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0" fontId="111" fillId="6" borderId="53" xfId="0" applyFont="1" applyFill="1" applyBorder="1" applyAlignment="1">
      <alignment horizontal="left"/>
    </xf>
    <xf numFmtId="0" fontId="111" fillId="6" borderId="0" xfId="0" applyFont="1" applyFill="1" applyBorder="1" applyAlignment="1">
      <alignment horizontal="left"/>
    </xf>
    <xf numFmtId="0" fontId="111" fillId="6" borderId="54" xfId="0" applyFont="1" applyFill="1" applyBorder="1" applyAlignment="1">
      <alignment horizontal="left"/>
    </xf>
    <xf numFmtId="0" fontId="111" fillId="6" borderId="30" xfId="0" applyFont="1" applyFill="1" applyBorder="1" applyAlignment="1">
      <alignment horizontal="left"/>
    </xf>
    <xf numFmtId="14" fontId="4" fillId="33" borderId="55" xfId="0" applyNumberFormat="1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30" fillId="35" borderId="10" xfId="0" applyFont="1" applyFill="1" applyBorder="1" applyAlignment="1" applyProtection="1">
      <alignment horizontal="center" vertical="center" wrapText="1"/>
      <protection/>
    </xf>
    <xf numFmtId="0" fontId="14" fillId="53" borderId="12" xfId="0" applyFont="1" applyFill="1" applyBorder="1" applyAlignment="1" applyProtection="1">
      <alignment horizontal="center" vertical="center" wrapText="1" shrinkToFit="1"/>
      <protection/>
    </xf>
    <xf numFmtId="0" fontId="14" fillId="53" borderId="15" xfId="0" applyFont="1" applyFill="1" applyBorder="1" applyAlignment="1" applyProtection="1">
      <alignment horizontal="center" vertical="center" wrapText="1" shrinkToFit="1"/>
      <protection/>
    </xf>
    <xf numFmtId="0" fontId="14" fillId="53" borderId="14" xfId="0" applyFont="1" applyFill="1" applyBorder="1" applyAlignment="1" applyProtection="1">
      <alignment horizontal="center" vertical="center" wrapText="1" shrinkToFit="1"/>
      <protection/>
    </xf>
    <xf numFmtId="0" fontId="12" fillId="35" borderId="10" xfId="0" applyFont="1" applyFill="1" applyBorder="1" applyAlignment="1" applyProtection="1">
      <alignment horizontal="center" vertical="center" wrapText="1" shrinkToFit="1"/>
      <protection/>
    </xf>
    <xf numFmtId="0" fontId="45" fillId="54" borderId="33" xfId="0" applyFont="1" applyFill="1" applyBorder="1" applyAlignment="1" applyProtection="1">
      <alignment horizontal="center" vertical="center" wrapText="1" shrinkToFit="1"/>
      <protection/>
    </xf>
    <xf numFmtId="0" fontId="45" fillId="54" borderId="39" xfId="0" applyFont="1" applyFill="1" applyBorder="1" applyAlignment="1" applyProtection="1">
      <alignment horizontal="center" vertical="center" wrapText="1" shrinkToFit="1"/>
      <protection/>
    </xf>
    <xf numFmtId="0" fontId="45" fillId="54" borderId="40" xfId="0" applyFont="1" applyFill="1" applyBorder="1" applyAlignment="1" applyProtection="1">
      <alignment horizontal="center" vertical="center" wrapText="1" shrinkToFit="1"/>
      <protection/>
    </xf>
    <xf numFmtId="0" fontId="45" fillId="54" borderId="34" xfId="0" applyFont="1" applyFill="1" applyBorder="1" applyAlignment="1" applyProtection="1">
      <alignment horizontal="center" vertical="center" wrapText="1" shrinkToFit="1"/>
      <protection/>
    </xf>
    <xf numFmtId="0" fontId="45" fillId="54" borderId="41" xfId="0" applyFont="1" applyFill="1" applyBorder="1" applyAlignment="1" applyProtection="1">
      <alignment horizontal="center" vertical="center" wrapText="1" shrinkToFit="1"/>
      <protection/>
    </xf>
    <xf numFmtId="0" fontId="45" fillId="54" borderId="42" xfId="0" applyFont="1" applyFill="1" applyBorder="1" applyAlignment="1" applyProtection="1">
      <alignment horizontal="center" vertical="center" wrapText="1" shrinkToFit="1"/>
      <protection/>
    </xf>
    <xf numFmtId="0" fontId="12" fillId="41" borderId="11" xfId="0" applyFont="1" applyFill="1" applyBorder="1" applyAlignment="1" applyProtection="1">
      <alignment horizontal="center" vertical="center" wrapText="1" shrinkToFit="1"/>
      <protection/>
    </xf>
    <xf numFmtId="0" fontId="12" fillId="41" borderId="10" xfId="0" applyFont="1" applyFill="1" applyBorder="1" applyAlignment="1" applyProtection="1">
      <alignment horizontal="center" vertical="center" wrapText="1" shrinkToFit="1"/>
      <protection/>
    </xf>
    <xf numFmtId="0" fontId="14" fillId="53" borderId="56" xfId="0" applyFont="1" applyFill="1" applyBorder="1" applyAlignment="1" applyProtection="1">
      <alignment horizontal="center" vertical="center" wrapText="1" shrinkToFit="1"/>
      <protection/>
    </xf>
    <xf numFmtId="0" fontId="14" fillId="53" borderId="57" xfId="0" applyFont="1" applyFill="1" applyBorder="1" applyAlignment="1" applyProtection="1">
      <alignment horizontal="center" vertical="center" wrapText="1" shrinkToFit="1"/>
      <protection/>
    </xf>
    <xf numFmtId="0" fontId="14" fillId="53" borderId="58" xfId="0" applyFont="1" applyFill="1" applyBorder="1" applyAlignment="1" applyProtection="1">
      <alignment horizontal="center" vertical="center" wrapText="1" shrinkToFit="1"/>
      <protection/>
    </xf>
    <xf numFmtId="0" fontId="12" fillId="35" borderId="11" xfId="0" applyFont="1" applyFill="1" applyBorder="1" applyAlignment="1" applyProtection="1">
      <alignment horizontal="center" vertical="center" wrapText="1" shrinkToFit="1"/>
      <protection/>
    </xf>
    <xf numFmtId="0" fontId="45" fillId="54" borderId="59" xfId="0" applyFont="1" applyFill="1" applyBorder="1" applyAlignment="1" applyProtection="1">
      <alignment horizontal="center" vertical="center" wrapText="1" shrinkToFit="1"/>
      <protection/>
    </xf>
    <xf numFmtId="0" fontId="45" fillId="54" borderId="60" xfId="0" applyFont="1" applyFill="1" applyBorder="1" applyAlignment="1" applyProtection="1">
      <alignment horizontal="center" vertical="center" wrapText="1" shrinkToFit="1"/>
      <protection/>
    </xf>
    <xf numFmtId="0" fontId="45" fillId="54" borderId="61" xfId="0" applyFont="1" applyFill="1" applyBorder="1" applyAlignment="1" applyProtection="1">
      <alignment horizontal="center" vertical="center" wrapText="1" shrinkToFit="1"/>
      <protection/>
    </xf>
    <xf numFmtId="0" fontId="45" fillId="54" borderId="62" xfId="0" applyFont="1" applyFill="1" applyBorder="1" applyAlignment="1" applyProtection="1">
      <alignment horizontal="center" vertical="center" wrapText="1" shrinkToFit="1"/>
      <protection/>
    </xf>
    <xf numFmtId="0" fontId="45" fillId="54" borderId="63" xfId="0" applyFont="1" applyFill="1" applyBorder="1" applyAlignment="1" applyProtection="1">
      <alignment horizontal="center" vertical="center" wrapText="1" shrinkToFit="1"/>
      <protection/>
    </xf>
    <xf numFmtId="0" fontId="45" fillId="54" borderId="64" xfId="0" applyFont="1" applyFill="1" applyBorder="1" applyAlignment="1" applyProtection="1">
      <alignment horizontal="center" vertical="center" wrapText="1" shrinkToFit="1"/>
      <protection/>
    </xf>
    <xf numFmtId="0" fontId="31" fillId="35" borderId="43" xfId="0" applyFont="1" applyFill="1" applyBorder="1" applyAlignment="1" applyProtection="1">
      <alignment horizontal="center" vertical="center" wrapText="1" shrinkToFit="1"/>
      <protection/>
    </xf>
    <xf numFmtId="0" fontId="31" fillId="35" borderId="44" xfId="0" applyFont="1" applyFill="1" applyBorder="1" applyAlignment="1" applyProtection="1">
      <alignment horizontal="center" vertical="center" wrapText="1" shrinkToFit="1"/>
      <protection/>
    </xf>
    <xf numFmtId="0" fontId="31" fillId="35" borderId="65" xfId="0" applyFont="1" applyFill="1" applyBorder="1" applyAlignment="1" applyProtection="1">
      <alignment horizontal="center" vertical="center" wrapText="1" shrinkToFit="1"/>
      <protection/>
    </xf>
    <xf numFmtId="0" fontId="31" fillId="35" borderId="27" xfId="0" applyFont="1" applyFill="1" applyBorder="1" applyAlignment="1" applyProtection="1">
      <alignment horizontal="center" vertical="center" wrapText="1" shrinkToFit="1"/>
      <protection/>
    </xf>
    <xf numFmtId="0" fontId="31" fillId="35" borderId="32" xfId="0" applyFont="1" applyFill="1" applyBorder="1" applyAlignment="1" applyProtection="1">
      <alignment horizontal="center" vertical="center" wrapText="1" shrinkToFit="1"/>
      <protection/>
    </xf>
    <xf numFmtId="0" fontId="31" fillId="35" borderId="66" xfId="0" applyFont="1" applyFill="1" applyBorder="1" applyAlignment="1" applyProtection="1">
      <alignment horizontal="center" vertical="center" wrapText="1" shrinkToFit="1"/>
      <protection/>
    </xf>
    <xf numFmtId="0" fontId="4" fillId="0" borderId="44" xfId="0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center" vertical="center" wrapText="1" shrinkToFit="1"/>
      <protection/>
    </xf>
    <xf numFmtId="0" fontId="0" fillId="38" borderId="67" xfId="0" applyFont="1" applyFill="1" applyBorder="1" applyAlignment="1" applyProtection="1">
      <alignment horizontal="center" vertical="center" wrapText="1" shrinkToFit="1"/>
      <protection/>
    </xf>
    <xf numFmtId="0" fontId="0" fillId="38" borderId="0" xfId="0" applyFont="1" applyFill="1" applyBorder="1" applyAlignment="1" applyProtection="1">
      <alignment horizontal="center" vertical="center" wrapText="1" shrinkToFit="1"/>
      <protection/>
    </xf>
    <xf numFmtId="0" fontId="0" fillId="38" borderId="68" xfId="0" applyFont="1" applyFill="1" applyBorder="1" applyAlignment="1" applyProtection="1">
      <alignment horizontal="center" vertical="center" wrapText="1" shrinkToFit="1"/>
      <protection/>
    </xf>
    <xf numFmtId="0" fontId="0" fillId="38" borderId="27" xfId="0" applyFont="1" applyFill="1" applyBorder="1" applyAlignment="1" applyProtection="1">
      <alignment horizontal="center" vertical="center" wrapText="1" shrinkToFit="1"/>
      <protection/>
    </xf>
    <xf numFmtId="0" fontId="0" fillId="38" borderId="32" xfId="0" applyFont="1" applyFill="1" applyBorder="1" applyAlignment="1" applyProtection="1">
      <alignment horizontal="center" vertical="center" wrapText="1" shrinkToFit="1"/>
      <protection/>
    </xf>
    <xf numFmtId="0" fontId="0" fillId="38" borderId="28" xfId="0" applyFont="1" applyFill="1" applyBorder="1" applyAlignment="1" applyProtection="1">
      <alignment horizontal="center" vertical="center" wrapText="1" shrinkToFit="1"/>
      <protection/>
    </xf>
    <xf numFmtId="0" fontId="17" fillId="33" borderId="17" xfId="0" applyNumberFormat="1" applyFont="1" applyFill="1" applyBorder="1" applyAlignment="1" applyProtection="1">
      <alignment horizontal="center" wrapText="1"/>
      <protection/>
    </xf>
    <xf numFmtId="0" fontId="17" fillId="33" borderId="69" xfId="0" applyNumberFormat="1" applyFont="1" applyFill="1" applyBorder="1" applyAlignment="1" applyProtection="1">
      <alignment horizontal="center" wrapText="1"/>
      <protection/>
    </xf>
    <xf numFmtId="0" fontId="17" fillId="33" borderId="67" xfId="0" applyNumberFormat="1" applyFont="1" applyFill="1" applyBorder="1" applyAlignment="1" applyProtection="1">
      <alignment wrapText="1"/>
      <protection/>
    </xf>
    <xf numFmtId="0" fontId="17" fillId="33" borderId="0" xfId="0" applyNumberFormat="1" applyFont="1" applyFill="1" applyBorder="1" applyAlignment="1" applyProtection="1">
      <alignment wrapText="1"/>
      <protection/>
    </xf>
    <xf numFmtId="2" fontId="17" fillId="33" borderId="67" xfId="0" applyNumberFormat="1" applyFont="1" applyFill="1" applyBorder="1" applyAlignment="1" applyProtection="1">
      <alignment wrapText="1"/>
      <protection/>
    </xf>
    <xf numFmtId="2" fontId="17" fillId="33" borderId="0" xfId="0" applyNumberFormat="1" applyFont="1" applyFill="1" applyBorder="1" applyAlignment="1" applyProtection="1">
      <alignment wrapText="1"/>
      <protection/>
    </xf>
    <xf numFmtId="0" fontId="17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69" xfId="0" applyNumberFormat="1" applyFont="1" applyFill="1" applyBorder="1" applyAlignment="1" applyProtection="1">
      <alignment horizontal="center" wrapText="1"/>
      <protection/>
    </xf>
    <xf numFmtId="0" fontId="2" fillId="33" borderId="18" xfId="0" applyNumberFormat="1" applyFont="1" applyFill="1" applyBorder="1" applyAlignment="1" applyProtection="1">
      <alignment horizontal="center" wrapText="1"/>
      <protection/>
    </xf>
    <xf numFmtId="2" fontId="2" fillId="33" borderId="18" xfId="0" applyNumberFormat="1" applyFont="1" applyFill="1" applyBorder="1" applyAlignment="1" applyProtection="1">
      <alignment horizontal="center" wrapText="1"/>
      <protection/>
    </xf>
    <xf numFmtId="2" fontId="2" fillId="33" borderId="16" xfId="0" applyNumberFormat="1" applyFont="1" applyFill="1" applyBorder="1" applyAlignment="1" applyProtection="1">
      <alignment horizontal="center" wrapText="1"/>
      <protection/>
    </xf>
    <xf numFmtId="0" fontId="0" fillId="38" borderId="67" xfId="0" applyFont="1" applyFill="1" applyBorder="1" applyAlignment="1" applyProtection="1">
      <alignment horizontal="center" vertical="center" shrinkToFit="1"/>
      <protection/>
    </xf>
    <xf numFmtId="0" fontId="0" fillId="38" borderId="0" xfId="0" applyFont="1" applyFill="1" applyBorder="1" applyAlignment="1" applyProtection="1">
      <alignment horizontal="center" vertical="center" shrinkToFit="1"/>
      <protection/>
    </xf>
    <xf numFmtId="0" fontId="0" fillId="38" borderId="68" xfId="0" applyFont="1" applyFill="1" applyBorder="1" applyAlignment="1" applyProtection="1">
      <alignment horizontal="center" vertical="center" shrinkToFit="1"/>
      <protection/>
    </xf>
    <xf numFmtId="0" fontId="0" fillId="38" borderId="27" xfId="0" applyFont="1" applyFill="1" applyBorder="1" applyAlignment="1" applyProtection="1">
      <alignment horizontal="center" vertical="center" wrapText="1"/>
      <protection/>
    </xf>
    <xf numFmtId="0" fontId="0" fillId="38" borderId="32" xfId="0" applyFont="1" applyFill="1" applyBorder="1" applyAlignment="1" applyProtection="1">
      <alignment horizontal="center" vertical="center" wrapText="1"/>
      <protection/>
    </xf>
    <xf numFmtId="0" fontId="0" fillId="38" borderId="28" xfId="0" applyFont="1" applyFill="1" applyBorder="1" applyAlignment="1" applyProtection="1">
      <alignment horizontal="center" vertical="center" wrapText="1"/>
      <protection/>
    </xf>
    <xf numFmtId="2" fontId="26" fillId="33" borderId="12" xfId="0" applyNumberFormat="1" applyFont="1" applyFill="1" applyBorder="1" applyAlignment="1" applyProtection="1">
      <alignment horizontal="center" textRotation="90" wrapText="1"/>
      <protection/>
    </xf>
    <xf numFmtId="2" fontId="26" fillId="33" borderId="15" xfId="0" applyNumberFormat="1" applyFont="1" applyFill="1" applyBorder="1" applyAlignment="1" applyProtection="1">
      <alignment horizontal="center" textRotation="90" wrapText="1"/>
      <protection/>
    </xf>
    <xf numFmtId="0" fontId="0" fillId="38" borderId="67" xfId="0" applyFont="1" applyFill="1" applyBorder="1" applyAlignment="1" applyProtection="1">
      <alignment horizontal="center" vertical="center" shrinkToFit="1"/>
      <protection/>
    </xf>
    <xf numFmtId="0" fontId="0" fillId="38" borderId="0" xfId="0" applyFont="1" applyFill="1" applyBorder="1" applyAlignment="1" applyProtection="1">
      <alignment horizontal="center" vertical="center" shrinkToFit="1"/>
      <protection/>
    </xf>
    <xf numFmtId="0" fontId="0" fillId="38" borderId="68" xfId="0" applyFont="1" applyFill="1" applyBorder="1" applyAlignment="1" applyProtection="1">
      <alignment horizontal="center" vertical="center" shrinkToFit="1"/>
      <protection/>
    </xf>
    <xf numFmtId="0" fontId="17" fillId="33" borderId="0" xfId="0" applyNumberFormat="1" applyFont="1" applyFill="1" applyBorder="1" applyAlignment="1" applyProtection="1">
      <alignment horizontal="center" wrapText="1"/>
      <protection/>
    </xf>
    <xf numFmtId="0" fontId="21" fillId="38" borderId="43" xfId="0" applyNumberFormat="1" applyFont="1" applyFill="1" applyBorder="1" applyAlignment="1" applyProtection="1">
      <alignment horizontal="center" wrapText="1"/>
      <protection/>
    </xf>
    <xf numFmtId="0" fontId="21" fillId="38" borderId="44" xfId="0" applyNumberFormat="1" applyFont="1" applyFill="1" applyBorder="1" applyAlignment="1" applyProtection="1">
      <alignment horizontal="center" wrapText="1"/>
      <protection/>
    </xf>
    <xf numFmtId="0" fontId="21" fillId="38" borderId="45" xfId="0" applyNumberFormat="1" applyFont="1" applyFill="1" applyBorder="1" applyAlignment="1" applyProtection="1">
      <alignment horizontal="center" wrapText="1"/>
      <protection/>
    </xf>
    <xf numFmtId="14" fontId="20" fillId="38" borderId="67" xfId="0" applyNumberFormat="1" applyFont="1" applyFill="1" applyBorder="1" applyAlignment="1" applyProtection="1">
      <alignment horizontal="center" vertical="center" wrapText="1"/>
      <protection locked="0"/>
    </xf>
    <xf numFmtId="0" fontId="20" fillId="38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38" borderId="68" xfId="0" applyNumberFormat="1" applyFont="1" applyFill="1" applyBorder="1" applyAlignment="1" applyProtection="1">
      <alignment horizontal="center" vertical="center" wrapText="1"/>
      <protection locked="0"/>
    </xf>
    <xf numFmtId="49" fontId="26" fillId="39" borderId="10" xfId="0" applyNumberFormat="1" applyFont="1" applyFill="1" applyBorder="1" applyAlignment="1" applyProtection="1">
      <alignment horizontal="left" vertical="center" shrinkToFit="1"/>
      <protection/>
    </xf>
    <xf numFmtId="49" fontId="26" fillId="39" borderId="13" xfId="0" applyNumberFormat="1" applyFont="1" applyFill="1" applyBorder="1" applyAlignment="1" applyProtection="1">
      <alignment horizontal="left" vertical="center" shrinkToFit="1"/>
      <protection/>
    </xf>
    <xf numFmtId="49" fontId="26" fillId="39" borderId="46" xfId="0" applyNumberFormat="1" applyFont="1" applyFill="1" applyBorder="1" applyAlignment="1" applyProtection="1">
      <alignment horizontal="left" vertical="center" shrinkToFit="1"/>
      <protection/>
    </xf>
    <xf numFmtId="49" fontId="26" fillId="39" borderId="36" xfId="0" applyNumberFormat="1" applyFont="1" applyFill="1" applyBorder="1" applyAlignment="1" applyProtection="1">
      <alignment horizontal="left" vertical="center" shrinkToFit="1"/>
      <protection/>
    </xf>
    <xf numFmtId="2" fontId="26" fillId="33" borderId="10" xfId="0" applyNumberFormat="1" applyFont="1" applyFill="1" applyBorder="1" applyAlignment="1" applyProtection="1">
      <alignment horizontal="center" vertical="center" wrapText="1"/>
      <protection/>
    </xf>
    <xf numFmtId="2" fontId="27" fillId="33" borderId="10" xfId="0" applyNumberFormat="1" applyFont="1" applyFill="1" applyBorder="1" applyAlignment="1" applyProtection="1">
      <alignment horizontal="center" vertical="center" wrapText="1"/>
      <protection/>
    </xf>
    <xf numFmtId="0" fontId="17" fillId="33" borderId="10" xfId="0" applyNumberFormat="1" applyFont="1" applyFill="1" applyBorder="1" applyAlignment="1" applyProtection="1">
      <alignment horizontal="center" vertical="center" wrapText="1"/>
      <protection/>
    </xf>
    <xf numFmtId="0" fontId="26" fillId="33" borderId="10" xfId="0" applyNumberFormat="1" applyFont="1" applyFill="1" applyBorder="1" applyAlignment="1" applyProtection="1">
      <alignment horizontal="center" vertical="center" shrinkToFit="1"/>
      <protection/>
    </xf>
    <xf numFmtId="2" fontId="26" fillId="35" borderId="33" xfId="0" applyNumberFormat="1" applyFont="1" applyFill="1" applyBorder="1" applyAlignment="1" applyProtection="1">
      <alignment horizontal="center" vertical="center" wrapText="1"/>
      <protection/>
    </xf>
    <xf numFmtId="2" fontId="26" fillId="35" borderId="39" xfId="0" applyNumberFormat="1" applyFont="1" applyFill="1" applyBorder="1" applyAlignment="1" applyProtection="1">
      <alignment horizontal="center" vertical="center" wrapText="1"/>
      <protection/>
    </xf>
    <xf numFmtId="2" fontId="26" fillId="35" borderId="40" xfId="0" applyNumberFormat="1" applyFont="1" applyFill="1" applyBorder="1" applyAlignment="1" applyProtection="1">
      <alignment horizontal="center" vertical="center" wrapText="1"/>
      <protection/>
    </xf>
    <xf numFmtId="2" fontId="26" fillId="35" borderId="35" xfId="0" applyNumberFormat="1" applyFont="1" applyFill="1" applyBorder="1" applyAlignment="1" applyProtection="1">
      <alignment horizontal="center" vertical="center" wrapText="1"/>
      <protection/>
    </xf>
    <xf numFmtId="2" fontId="26" fillId="35" borderId="0" xfId="0" applyNumberFormat="1" applyFont="1" applyFill="1" applyBorder="1" applyAlignment="1" applyProtection="1">
      <alignment horizontal="center" vertical="center" wrapText="1"/>
      <protection/>
    </xf>
    <xf numFmtId="2" fontId="26" fillId="35" borderId="48" xfId="0" applyNumberFormat="1" applyFont="1" applyFill="1" applyBorder="1" applyAlignment="1" applyProtection="1">
      <alignment horizontal="center" vertical="center" wrapText="1"/>
      <protection/>
    </xf>
    <xf numFmtId="2" fontId="2" fillId="33" borderId="69" xfId="0" applyNumberFormat="1" applyFont="1" applyFill="1" applyBorder="1" applyAlignment="1" applyProtection="1">
      <alignment horizontal="center" vertical="center" wrapText="1"/>
      <protection/>
    </xf>
    <xf numFmtId="2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8" fillId="39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5" fillId="44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69" xfId="0" applyNumberFormat="1" applyFont="1" applyFill="1" applyBorder="1" applyAlignment="1" applyProtection="1">
      <alignment horizontal="center" vertical="center" wrapText="1"/>
      <protection/>
    </xf>
    <xf numFmtId="0" fontId="26" fillId="35" borderId="13" xfId="0" applyNumberFormat="1" applyFont="1" applyFill="1" applyBorder="1" applyAlignment="1" applyProtection="1">
      <alignment horizontal="center" vertical="center" shrinkToFit="1"/>
      <protection/>
    </xf>
    <xf numFmtId="0" fontId="26" fillId="35" borderId="46" xfId="0" applyNumberFormat="1" applyFont="1" applyFill="1" applyBorder="1" applyAlignment="1" applyProtection="1">
      <alignment horizontal="center" vertical="center" shrinkToFit="1"/>
      <protection/>
    </xf>
    <xf numFmtId="0" fontId="26" fillId="35" borderId="36" xfId="0" applyNumberFormat="1" applyFont="1" applyFill="1" applyBorder="1" applyAlignment="1" applyProtection="1">
      <alignment horizontal="center" vertical="center" shrinkToFit="1"/>
      <protection/>
    </xf>
    <xf numFmtId="0" fontId="16" fillId="36" borderId="12" xfId="0" applyFont="1" applyFill="1" applyBorder="1" applyAlignment="1" applyProtection="1">
      <alignment horizontal="center" vertical="center" textRotation="90" wrapText="1" shrinkToFit="1"/>
      <protection/>
    </xf>
    <xf numFmtId="0" fontId="16" fillId="36" borderId="14" xfId="0" applyFont="1" applyFill="1" applyBorder="1" applyAlignment="1" applyProtection="1">
      <alignment horizontal="center" vertical="center" textRotation="90" wrapText="1" shrinkToFit="1"/>
      <protection/>
    </xf>
    <xf numFmtId="0" fontId="0" fillId="33" borderId="18" xfId="0" applyFill="1" applyBorder="1" applyAlignment="1" applyProtection="1">
      <alignment/>
      <protection/>
    </xf>
    <xf numFmtId="2" fontId="105" fillId="44" borderId="0" xfId="0" applyNumberFormat="1" applyFont="1" applyFill="1" applyBorder="1" applyAlignment="1" applyProtection="1">
      <alignment horizontal="center" vertical="center" wrapText="1"/>
      <protection/>
    </xf>
    <xf numFmtId="0" fontId="17" fillId="37" borderId="13" xfId="0" applyFont="1" applyFill="1" applyBorder="1" applyAlignment="1" applyProtection="1">
      <alignment horizontal="center" vertical="center" shrinkToFit="1"/>
      <protection/>
    </xf>
    <xf numFmtId="0" fontId="17" fillId="37" borderId="46" xfId="0" applyFont="1" applyFill="1" applyBorder="1" applyAlignment="1" applyProtection="1">
      <alignment horizontal="center" vertical="center" shrinkToFit="1"/>
      <protection/>
    </xf>
    <xf numFmtId="0" fontId="17" fillId="37" borderId="36" xfId="0" applyFont="1" applyFill="1" applyBorder="1" applyAlignment="1" applyProtection="1">
      <alignment horizontal="center" vertical="center" shrinkToFit="1"/>
      <protection/>
    </xf>
    <xf numFmtId="14" fontId="7" fillId="37" borderId="13" xfId="0" applyNumberFormat="1" applyFont="1" applyFill="1" applyBorder="1" applyAlignment="1" applyProtection="1">
      <alignment horizontal="center" vertical="center" shrinkToFit="1"/>
      <protection/>
    </xf>
    <xf numFmtId="14" fontId="7" fillId="37" borderId="36" xfId="0" applyNumberFormat="1" applyFont="1" applyFill="1" applyBorder="1" applyAlignment="1" applyProtection="1">
      <alignment horizontal="center" vertical="center" shrinkToFit="1"/>
      <protection/>
    </xf>
    <xf numFmtId="0" fontId="32" fillId="55" borderId="10" xfId="0" applyFont="1" applyFill="1" applyBorder="1" applyAlignment="1" applyProtection="1">
      <alignment horizontal="center" vertical="center" shrinkToFit="1"/>
      <protection/>
    </xf>
    <xf numFmtId="14" fontId="7" fillId="55" borderId="10" xfId="0" applyNumberFormat="1" applyFont="1" applyFill="1" applyBorder="1" applyAlignment="1" applyProtection="1">
      <alignment horizontal="center" vertical="center" shrinkToFit="1"/>
      <protection/>
    </xf>
    <xf numFmtId="0" fontId="29" fillId="55" borderId="13" xfId="0" applyFont="1" applyFill="1" applyBorder="1" applyAlignment="1" applyProtection="1">
      <alignment horizontal="center" vertical="center" wrapText="1"/>
      <protection/>
    </xf>
    <xf numFmtId="0" fontId="29" fillId="55" borderId="46" xfId="0" applyFont="1" applyFill="1" applyBorder="1" applyAlignment="1" applyProtection="1">
      <alignment horizontal="center" vertical="center" wrapText="1"/>
      <protection/>
    </xf>
    <xf numFmtId="0" fontId="29" fillId="55" borderId="36" xfId="0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69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38" borderId="67" xfId="0" applyNumberFormat="1" applyFont="1" applyFill="1" applyBorder="1" applyAlignment="1" applyProtection="1">
      <alignment horizontal="center" vertical="center" wrapText="1"/>
      <protection locked="0"/>
    </xf>
    <xf numFmtId="0" fontId="16" fillId="36" borderId="10" xfId="0" applyFont="1" applyFill="1" applyBorder="1" applyAlignment="1" applyProtection="1">
      <alignment horizontal="center" vertical="center" wrapText="1" shrinkToFit="1"/>
      <protection/>
    </xf>
    <xf numFmtId="2" fontId="2" fillId="33" borderId="17" xfId="0" applyNumberFormat="1" applyFont="1" applyFill="1" applyBorder="1" applyAlignment="1" applyProtection="1">
      <alignment horizontal="center" wrapText="1"/>
      <protection/>
    </xf>
    <xf numFmtId="2" fontId="26" fillId="33" borderId="16" xfId="0" applyNumberFormat="1" applyFont="1" applyFill="1" applyBorder="1" applyAlignment="1" applyProtection="1">
      <alignment horizontal="center" vertical="center" wrapText="1"/>
      <protection/>
    </xf>
    <xf numFmtId="2" fontId="27" fillId="33" borderId="36" xfId="0" applyNumberFormat="1" applyFont="1" applyFill="1" applyBorder="1" applyAlignment="1" applyProtection="1">
      <alignment horizontal="center" vertical="center" wrapText="1"/>
      <protection/>
    </xf>
    <xf numFmtId="2" fontId="26" fillId="33" borderId="16" xfId="0" applyNumberFormat="1" applyFont="1" applyFill="1" applyBorder="1" applyAlignment="1" applyProtection="1">
      <alignment horizontal="center" textRotation="90" wrapText="1"/>
      <protection/>
    </xf>
    <xf numFmtId="2" fontId="26" fillId="33" borderId="40" xfId="0" applyNumberFormat="1" applyFont="1" applyFill="1" applyBorder="1" applyAlignment="1" applyProtection="1">
      <alignment horizontal="center" textRotation="90" wrapText="1"/>
      <protection/>
    </xf>
    <xf numFmtId="2" fontId="26" fillId="33" borderId="48" xfId="0" applyNumberFormat="1" applyFont="1" applyFill="1" applyBorder="1" applyAlignment="1" applyProtection="1">
      <alignment horizontal="center" textRotation="90" wrapText="1"/>
      <protection/>
    </xf>
    <xf numFmtId="14" fontId="7" fillId="55" borderId="70" xfId="0" applyNumberFormat="1" applyFont="1" applyFill="1" applyBorder="1" applyAlignment="1" applyProtection="1">
      <alignment horizontal="center" vertical="center" shrinkToFit="1"/>
      <protection/>
    </xf>
    <xf numFmtId="14" fontId="7" fillId="55" borderId="71" xfId="0" applyNumberFormat="1" applyFont="1" applyFill="1" applyBorder="1" applyAlignment="1" applyProtection="1">
      <alignment horizontal="center" vertical="center" shrinkToFit="1"/>
      <protection/>
    </xf>
    <xf numFmtId="14" fontId="7" fillId="55" borderId="72" xfId="0" applyNumberFormat="1" applyFont="1" applyFill="1" applyBorder="1" applyAlignment="1" applyProtection="1">
      <alignment horizontal="center" vertical="center" shrinkToFit="1"/>
      <protection/>
    </xf>
    <xf numFmtId="14" fontId="7" fillId="55" borderId="73" xfId="0" applyNumberFormat="1" applyFont="1" applyFill="1" applyBorder="1" applyAlignment="1" applyProtection="1">
      <alignment horizontal="center" vertical="center" shrinkToFit="1"/>
      <protection/>
    </xf>
    <xf numFmtId="14" fontId="7" fillId="55" borderId="74" xfId="0" applyNumberFormat="1" applyFont="1" applyFill="1" applyBorder="1" applyAlignment="1" applyProtection="1">
      <alignment horizontal="center" vertical="center" shrinkToFit="1"/>
      <protection/>
    </xf>
    <xf numFmtId="14" fontId="7" fillId="55" borderId="75" xfId="0" applyNumberFormat="1" applyFont="1" applyFill="1" applyBorder="1" applyAlignment="1" applyProtection="1">
      <alignment horizontal="center" vertical="center" shrinkToFit="1"/>
      <protection/>
    </xf>
    <xf numFmtId="0" fontId="32" fillId="55" borderId="13" xfId="0" applyFont="1" applyFill="1" applyBorder="1" applyAlignment="1" applyProtection="1">
      <alignment horizontal="center" vertical="center" shrinkToFit="1"/>
      <protection/>
    </xf>
    <xf numFmtId="14" fontId="7" fillId="37" borderId="27" xfId="0" applyNumberFormat="1" applyFont="1" applyFill="1" applyBorder="1" applyAlignment="1" applyProtection="1">
      <alignment horizontal="center" vertical="center" shrinkToFit="1"/>
      <protection/>
    </xf>
    <xf numFmtId="14" fontId="7" fillId="37" borderId="28" xfId="0" applyNumberFormat="1" applyFont="1" applyFill="1" applyBorder="1" applyAlignment="1" applyProtection="1">
      <alignment horizontal="center" vertical="center" shrinkToFit="1"/>
      <protection/>
    </xf>
    <xf numFmtId="0" fontId="16" fillId="36" borderId="42" xfId="0" applyFont="1" applyFill="1" applyBorder="1" applyAlignment="1" applyProtection="1">
      <alignment horizontal="center" vertical="center" wrapText="1" shrinkToFit="1"/>
      <protection/>
    </xf>
    <xf numFmtId="0" fontId="16" fillId="36" borderId="36" xfId="0" applyFont="1" applyFill="1" applyBorder="1" applyAlignment="1" applyProtection="1">
      <alignment horizontal="center" vertical="center" wrapText="1" shrinkToFit="1"/>
      <protection/>
    </xf>
    <xf numFmtId="2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39" fillId="0" borderId="10" xfId="0" applyNumberFormat="1" applyFont="1" applyBorder="1" applyAlignment="1" applyProtection="1">
      <alignment horizontal="left" vertical="center" shrinkToFit="1"/>
      <protection/>
    </xf>
    <xf numFmtId="0" fontId="17" fillId="33" borderId="17" xfId="0" applyNumberFormat="1" applyFont="1" applyFill="1" applyBorder="1" applyAlignment="1" applyProtection="1">
      <alignment horizontal="center" vertical="center"/>
      <protection/>
    </xf>
    <xf numFmtId="0" fontId="17" fillId="33" borderId="69" xfId="0" applyNumberFormat="1" applyFont="1" applyFill="1" applyBorder="1" applyAlignment="1" applyProtection="1">
      <alignment horizontal="center" vertical="center"/>
      <protection/>
    </xf>
    <xf numFmtId="0" fontId="17" fillId="33" borderId="17" xfId="0" applyNumberFormat="1" applyFont="1" applyFill="1" applyBorder="1" applyAlignment="1" applyProtection="1">
      <alignment horizontal="center" vertical="center" wrapText="1"/>
      <protection/>
    </xf>
    <xf numFmtId="0" fontId="17" fillId="33" borderId="69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2" fontId="2" fillId="33" borderId="76" xfId="0" applyNumberFormat="1" applyFont="1" applyFill="1" applyBorder="1" applyAlignment="1" applyProtection="1">
      <alignment horizontal="center" vertical="center" wrapText="1"/>
      <protection/>
    </xf>
    <xf numFmtId="2" fontId="2" fillId="33" borderId="67" xfId="0" applyNumberFormat="1" applyFont="1" applyFill="1" applyBorder="1" applyAlignment="1" applyProtection="1">
      <alignment horizontal="center" vertical="center" wrapText="1"/>
      <protection/>
    </xf>
    <xf numFmtId="0" fontId="34" fillId="33" borderId="10" xfId="0" applyFont="1" applyFill="1" applyBorder="1" applyAlignment="1" applyProtection="1">
      <alignment horizontal="center" vertical="center"/>
      <protection/>
    </xf>
    <xf numFmtId="0" fontId="23" fillId="35" borderId="12" xfId="0" applyFont="1" applyFill="1" applyBorder="1" applyAlignment="1" applyProtection="1">
      <alignment horizontal="center" vertical="center"/>
      <protection/>
    </xf>
    <xf numFmtId="0" fontId="23" fillId="35" borderId="14" xfId="0" applyFont="1" applyFill="1" applyBorder="1" applyAlignment="1" applyProtection="1">
      <alignment horizontal="center" vertical="center"/>
      <protection/>
    </xf>
    <xf numFmtId="0" fontId="42" fillId="33" borderId="0" xfId="0" applyNumberFormat="1" applyFont="1" applyFill="1" applyBorder="1" applyAlignment="1" applyProtection="1">
      <alignment horizontal="center" vertical="center" wrapText="1"/>
      <protection/>
    </xf>
    <xf numFmtId="0" fontId="44" fillId="33" borderId="0" xfId="0" applyFont="1" applyFill="1" applyBorder="1" applyAlignment="1" applyProtection="1">
      <alignment vertical="center"/>
      <protection/>
    </xf>
    <xf numFmtId="2" fontId="42" fillId="33" borderId="0" xfId="0" applyNumberFormat="1" applyFont="1" applyFill="1" applyBorder="1" applyAlignment="1" applyProtection="1">
      <alignment horizontal="center" vertical="center" wrapText="1"/>
      <protection/>
    </xf>
    <xf numFmtId="0" fontId="39" fillId="0" borderId="13" xfId="0" applyNumberFormat="1" applyFont="1" applyBorder="1" applyAlignment="1" applyProtection="1">
      <alignment horizontal="left" vertical="center" shrinkToFit="1"/>
      <protection/>
    </xf>
    <xf numFmtId="0" fontId="39" fillId="0" borderId="46" xfId="0" applyNumberFormat="1" applyFont="1" applyBorder="1" applyAlignment="1" applyProtection="1">
      <alignment horizontal="left" vertical="center" shrinkToFit="1"/>
      <protection/>
    </xf>
    <xf numFmtId="0" fontId="37" fillId="33" borderId="33" xfId="0" applyFont="1" applyFill="1" applyBorder="1" applyAlignment="1" applyProtection="1">
      <alignment horizontal="center" vertical="center"/>
      <protection/>
    </xf>
    <xf numFmtId="0" fontId="37" fillId="33" borderId="39" xfId="0" applyFont="1" applyFill="1" applyBorder="1" applyAlignment="1" applyProtection="1">
      <alignment horizontal="center" vertical="center"/>
      <protection/>
    </xf>
    <xf numFmtId="0" fontId="37" fillId="33" borderId="40" xfId="0" applyFont="1" applyFill="1" applyBorder="1" applyAlignment="1" applyProtection="1">
      <alignment horizontal="center" vertical="center"/>
      <protection/>
    </xf>
    <xf numFmtId="0" fontId="38" fillId="33" borderId="35" xfId="0" applyNumberFormat="1" applyFont="1" applyFill="1" applyBorder="1" applyAlignment="1" applyProtection="1">
      <alignment horizontal="center" vertical="center" wrapText="1"/>
      <protection/>
    </xf>
    <xf numFmtId="0" fontId="38" fillId="33" borderId="0" xfId="0" applyNumberFormat="1" applyFont="1" applyFill="1" applyBorder="1" applyAlignment="1" applyProtection="1">
      <alignment horizontal="center" vertical="center" wrapText="1"/>
      <protection/>
    </xf>
    <xf numFmtId="0" fontId="38" fillId="33" borderId="48" xfId="0" applyNumberFormat="1" applyFont="1" applyFill="1" applyBorder="1" applyAlignment="1" applyProtection="1">
      <alignment horizontal="center" vertical="center" wrapText="1"/>
      <protection/>
    </xf>
    <xf numFmtId="0" fontId="38" fillId="33" borderId="34" xfId="0" applyNumberFormat="1" applyFont="1" applyFill="1" applyBorder="1" applyAlignment="1" applyProtection="1">
      <alignment horizontal="center" vertical="center" shrinkToFit="1"/>
      <protection/>
    </xf>
    <xf numFmtId="0" fontId="38" fillId="33" borderId="41" xfId="0" applyNumberFormat="1" applyFont="1" applyFill="1" applyBorder="1" applyAlignment="1" applyProtection="1">
      <alignment horizontal="center" vertical="center" shrinkToFit="1"/>
      <protection/>
    </xf>
    <xf numFmtId="0" fontId="38" fillId="33" borderId="42" xfId="0" applyNumberFormat="1" applyFont="1" applyFill="1" applyBorder="1" applyAlignment="1" applyProtection="1">
      <alignment horizontal="center" vertical="center" shrinkToFit="1"/>
      <protection/>
    </xf>
    <xf numFmtId="0" fontId="25" fillId="35" borderId="33" xfId="0" applyFont="1" applyFill="1" applyBorder="1" applyAlignment="1" applyProtection="1">
      <alignment horizontal="center" vertical="center"/>
      <protection/>
    </xf>
    <xf numFmtId="0" fontId="25" fillId="35" borderId="39" xfId="0" applyFont="1" applyFill="1" applyBorder="1" applyAlignment="1" applyProtection="1">
      <alignment horizontal="center" vertical="center"/>
      <protection/>
    </xf>
    <xf numFmtId="0" fontId="25" fillId="35" borderId="34" xfId="0" applyFont="1" applyFill="1" applyBorder="1" applyAlignment="1" applyProtection="1">
      <alignment horizontal="center" vertical="center"/>
      <protection/>
    </xf>
    <xf numFmtId="0" fontId="25" fillId="35" borderId="41" xfId="0" applyFont="1" applyFill="1" applyBorder="1" applyAlignment="1" applyProtection="1">
      <alignment horizontal="center" vertical="center"/>
      <protection/>
    </xf>
    <xf numFmtId="0" fontId="17" fillId="33" borderId="18" xfId="0" applyNumberFormat="1" applyFont="1" applyFill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 wrapText="1" shrinkToFit="1"/>
      <protection/>
    </xf>
    <xf numFmtId="0" fontId="34" fillId="0" borderId="14" xfId="0" applyFont="1" applyBorder="1" applyAlignment="1" applyProtection="1">
      <alignment horizontal="center" vertical="center" shrinkToFit="1"/>
      <protection/>
    </xf>
    <xf numFmtId="0" fontId="34" fillId="0" borderId="10" xfId="0" applyFont="1" applyBorder="1" applyAlignment="1" applyProtection="1">
      <alignment horizontal="center" vertical="center" shrinkToFit="1"/>
      <protection/>
    </xf>
    <xf numFmtId="0" fontId="35" fillId="0" borderId="10" xfId="0" applyNumberFormat="1" applyFont="1" applyBorder="1" applyAlignment="1" applyProtection="1">
      <alignment horizontal="center" vertical="center" wrapText="1" shrinkToFit="1"/>
      <protection/>
    </xf>
    <xf numFmtId="0" fontId="36" fillId="0" borderId="10" xfId="0" applyNumberFormat="1" applyFont="1" applyBorder="1" applyAlignment="1" applyProtection="1">
      <alignment horizontal="center" vertical="center" wrapText="1"/>
      <protection/>
    </xf>
    <xf numFmtId="0" fontId="36" fillId="38" borderId="67" xfId="0" applyFont="1" applyFill="1" applyBorder="1" applyAlignment="1" applyProtection="1">
      <alignment horizontal="center" vertical="center"/>
      <protection/>
    </xf>
    <xf numFmtId="0" fontId="36" fillId="38" borderId="68" xfId="0" applyFont="1" applyFill="1" applyBorder="1" applyAlignment="1" applyProtection="1">
      <alignment horizontal="center" vertical="center"/>
      <protection/>
    </xf>
    <xf numFmtId="0" fontId="25" fillId="33" borderId="0" xfId="0" applyFont="1" applyFill="1" applyAlignment="1" applyProtection="1">
      <alignment horizontal="center" vertical="top" wrapText="1"/>
      <protection/>
    </xf>
    <xf numFmtId="0" fontId="25" fillId="33" borderId="0" xfId="0" applyFont="1" applyFill="1" applyAlignment="1" applyProtection="1">
      <alignment horizontal="center" vertical="top"/>
      <protection/>
    </xf>
    <xf numFmtId="0" fontId="17" fillId="33" borderId="67" xfId="0" applyNumberFormat="1" applyFont="1" applyFill="1" applyBorder="1" applyAlignment="1" applyProtection="1">
      <alignment horizontal="center" vertical="top" wrapText="1"/>
      <protection/>
    </xf>
    <xf numFmtId="0" fontId="17" fillId="33" borderId="0" xfId="0" applyNumberFormat="1" applyFont="1" applyFill="1" applyBorder="1" applyAlignment="1" applyProtection="1">
      <alignment horizontal="center" vertical="top" wrapText="1"/>
      <protection/>
    </xf>
    <xf numFmtId="0" fontId="25" fillId="33" borderId="0" xfId="0" applyFont="1" applyFill="1" applyAlignment="1" applyProtection="1">
      <alignment horizontal="left" vertical="center"/>
      <protection/>
    </xf>
    <xf numFmtId="0" fontId="35" fillId="0" borderId="10" xfId="0" applyNumberFormat="1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35" fillId="0" borderId="10" xfId="0" applyNumberFormat="1" applyFont="1" applyBorder="1" applyAlignment="1" applyProtection="1">
      <alignment horizontal="center" vertical="center" shrinkToFit="1"/>
      <protection/>
    </xf>
    <xf numFmtId="0" fontId="36" fillId="0" borderId="10" xfId="0" applyFont="1" applyBorder="1" applyAlignment="1" applyProtection="1">
      <alignment horizontal="center" vertical="center" shrinkToFit="1"/>
      <protection/>
    </xf>
    <xf numFmtId="0" fontId="35" fillId="0" borderId="12" xfId="0" applyNumberFormat="1" applyFont="1" applyBorder="1" applyAlignment="1" applyProtection="1">
      <alignment horizontal="center" vertical="center" wrapText="1"/>
      <protection/>
    </xf>
    <xf numFmtId="0" fontId="35" fillId="0" borderId="14" xfId="0" applyNumberFormat="1" applyFont="1" applyBorder="1" applyAlignment="1" applyProtection="1">
      <alignment horizontal="center" vertical="center" wrapText="1"/>
      <protection/>
    </xf>
    <xf numFmtId="0" fontId="23" fillId="38" borderId="43" xfId="0" applyFont="1" applyFill="1" applyBorder="1" applyAlignment="1" applyProtection="1">
      <alignment horizontal="center" vertical="center"/>
      <protection/>
    </xf>
    <xf numFmtId="0" fontId="23" fillId="38" borderId="44" xfId="0" applyFont="1" applyFill="1" applyBorder="1" applyAlignment="1" applyProtection="1">
      <alignment horizontal="center" vertical="center"/>
      <protection/>
    </xf>
    <xf numFmtId="0" fontId="23" fillId="38" borderId="45" xfId="0" applyFont="1" applyFill="1" applyBorder="1" applyAlignment="1" applyProtection="1">
      <alignment horizontal="center" vertical="center"/>
      <protection/>
    </xf>
    <xf numFmtId="0" fontId="36" fillId="38" borderId="67" xfId="0" applyFont="1" applyFill="1" applyBorder="1" applyAlignment="1" applyProtection="1">
      <alignment horizontal="center" vertical="center" wrapText="1"/>
      <protection/>
    </xf>
    <xf numFmtId="0" fontId="36" fillId="38" borderId="68" xfId="0" applyFont="1" applyFill="1" applyBorder="1" applyAlignment="1" applyProtection="1">
      <alignment horizontal="center" vertical="center" wrapText="1"/>
      <protection/>
    </xf>
    <xf numFmtId="0" fontId="36" fillId="38" borderId="27" xfId="0" applyFont="1" applyFill="1" applyBorder="1" applyAlignment="1" applyProtection="1">
      <alignment horizontal="center" vertical="center" wrapText="1"/>
      <protection/>
    </xf>
    <xf numFmtId="0" fontId="36" fillId="38" borderId="28" xfId="0" applyFont="1" applyFill="1" applyBorder="1" applyAlignment="1" applyProtection="1">
      <alignment horizontal="center" vertical="center" wrapText="1"/>
      <protection/>
    </xf>
    <xf numFmtId="0" fontId="36" fillId="38" borderId="67" xfId="0" applyFont="1" applyFill="1" applyBorder="1" applyAlignment="1" applyProtection="1">
      <alignment horizontal="center" vertical="center"/>
      <protection locked="0"/>
    </xf>
    <xf numFmtId="0" fontId="36" fillId="38" borderId="0" xfId="0" applyFont="1" applyFill="1" applyBorder="1" applyAlignment="1" applyProtection="1">
      <alignment horizontal="center" vertical="center"/>
      <protection locked="0"/>
    </xf>
    <xf numFmtId="0" fontId="36" fillId="38" borderId="68" xfId="0" applyFont="1" applyFill="1" applyBorder="1" applyAlignment="1" applyProtection="1">
      <alignment horizontal="center" vertical="center"/>
      <protection locked="0"/>
    </xf>
    <xf numFmtId="0" fontId="36" fillId="38" borderId="0" xfId="0" applyFont="1" applyFill="1" applyBorder="1" applyAlignment="1" applyProtection="1">
      <alignment horizontal="center" vertical="center"/>
      <protection/>
    </xf>
    <xf numFmtId="14" fontId="36" fillId="38" borderId="67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4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1. SINAV SORU ANALİZİ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21025"/>
          <c:w val="0.981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 Sınav'!$F$5:$AS$5</c:f>
              <c:strCache/>
            </c:strRef>
          </c:cat>
          <c:val>
            <c:numRef>
              <c:f>'1. Sınav'!$F$55:$AS$55</c:f>
              <c:numCache/>
            </c:numRef>
          </c:val>
        </c:ser>
        <c:axId val="51303187"/>
        <c:axId val="59075500"/>
      </c:barChart>
      <c:catAx>
        <c:axId val="51303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SORULAR</a:t>
                </a:r>
              </a:p>
            </c:rich>
          </c:tx>
          <c:layout>
            <c:manualLayout>
              <c:xMode val="factor"/>
              <c:yMode val="factor"/>
              <c:x val="-0.056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075500"/>
        <c:crosses val="autoZero"/>
        <c:auto val="1"/>
        <c:lblOffset val="100"/>
        <c:tickLblSkip val="1"/>
        <c:noMultiLvlLbl val="0"/>
      </c:catAx>
      <c:valAx>
        <c:axId val="5907550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BAŞARI YÜZDESİ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03187"/>
        <c:crossesAt val="1"/>
        <c:crossBetween val="between"/>
        <c:dispUnits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200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4"/>
          <c:y val="0.1735"/>
          <c:w val="0.19725"/>
          <c:h val="0.65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'3. Sınav'!$I$91:$I$92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'3. Sınav'!$J$91:$J$92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'3. Sınav'!$K$91:$K$92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2175"/>
          <c:y val="0.26075"/>
          <c:w val="0.1315"/>
          <c:h val="0.4675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26"/>
          <c:w val="0.92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Sınav'!$D$78:$D$82</c:f>
              <c:strCache/>
            </c:strRef>
          </c:cat>
          <c:val>
            <c:numRef>
              <c:f>'3. Sınav'!$E$78:$E$82</c:f>
              <c:numCache/>
            </c:numRef>
          </c:val>
        </c:ser>
        <c:axId val="39785013"/>
        <c:axId val="22520798"/>
      </c:barChart>
      <c:catAx>
        <c:axId val="39785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2520798"/>
        <c:crosses val="autoZero"/>
        <c:auto val="1"/>
        <c:lblOffset val="100"/>
        <c:tickLblSkip val="1"/>
        <c:noMultiLvlLbl val="0"/>
      </c:catAx>
      <c:valAx>
        <c:axId val="22520798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9785013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28675"/>
          <c:w val="0.326"/>
          <c:h val="0.46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 Sınav'!$D$78:$D$82</c:f>
              <c:strCache/>
            </c:strRef>
          </c:cat>
          <c:val>
            <c:numRef>
              <c:f>'3. Sınav'!$E$78:$E$82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5"/>
          <c:y val="0.119"/>
          <c:w val="0.33075"/>
          <c:h val="0.7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75"/>
          <c:w val="0.911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'D. Sonu'!$D$51:$D$55</c:f>
              <c:strCache/>
            </c:strRef>
          </c:cat>
          <c:val>
            <c:numRef>
              <c:f>'D. Sonu'!$E$51:$E$55</c:f>
              <c:numCache/>
            </c:numRef>
          </c:val>
        </c:ser>
        <c:axId val="1360591"/>
        <c:axId val="12245320"/>
      </c:barChart>
      <c:catAx>
        <c:axId val="1360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2245320"/>
        <c:crosses val="autoZero"/>
        <c:auto val="1"/>
        <c:lblOffset val="100"/>
        <c:tickLblSkip val="1"/>
        <c:noMultiLvlLbl val="0"/>
      </c:catAx>
      <c:valAx>
        <c:axId val="1224532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360591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214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"/>
          <c:y val="0.17425"/>
          <c:w val="0.214"/>
          <c:h val="0.67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'D. Sonu'!$H$63:$H$64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0875"/>
          <c:y val="0.24425"/>
          <c:w val="0.1475"/>
          <c:h val="0.5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5"/>
          <c:y val="0.28"/>
          <c:w val="0.26125"/>
          <c:h val="0.50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'D. Sonu'!$D$51:$D$56</c:f>
              <c:strCache/>
            </c:strRef>
          </c:cat>
          <c:val>
            <c:numRef>
              <c:f>'D. Sonu'!$E$51:$E$55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"/>
          <c:y val="0.03325"/>
          <c:w val="0.345"/>
          <c:h val="0.9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200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4"/>
          <c:y val="0.1735"/>
          <c:w val="0.19725"/>
          <c:h val="0.65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'1. Sınav'!$I$91:$I$92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'1. Sınav'!$J$91:$J$92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'1. Sınav'!$K$91:$K$92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2175"/>
          <c:y val="0.26075"/>
          <c:w val="0.1315"/>
          <c:h val="0.4675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26"/>
          <c:w val="0.92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 Sınav'!$D$78:$D$82</c:f>
              <c:strCache/>
            </c:strRef>
          </c:cat>
          <c:val>
            <c:numRef>
              <c:f>'1. Sınav'!$E$78:$E$82</c:f>
              <c:numCache/>
            </c:numRef>
          </c:val>
        </c:ser>
        <c:axId val="61917453"/>
        <c:axId val="20386166"/>
      </c:barChart>
      <c:catAx>
        <c:axId val="61917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0386166"/>
        <c:crosses val="autoZero"/>
        <c:auto val="1"/>
        <c:lblOffset val="100"/>
        <c:tickLblSkip val="1"/>
        <c:noMultiLvlLbl val="0"/>
      </c:catAx>
      <c:valAx>
        <c:axId val="2038616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1917453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28675"/>
          <c:w val="0.326"/>
          <c:h val="0.46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'1. Sınav'!$D$78:$D$82</c:f>
              <c:strCache/>
            </c:strRef>
          </c:cat>
          <c:val>
            <c:numRef>
              <c:f>'1. Sınav'!$E$78:$E$82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5"/>
          <c:y val="0.119"/>
          <c:w val="0.33075"/>
          <c:h val="0.7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2. SINAV SORU ANALİZİ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21025"/>
          <c:w val="0.981"/>
          <c:h val="0.55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Sınav'!$F$5:$AS$5</c:f>
              <c:strCache/>
            </c:strRef>
          </c:cat>
          <c:val>
            <c:numRef>
              <c:f>'2. Sınav'!$F$55:$AS$55</c:f>
              <c:numCache/>
            </c:numRef>
          </c:val>
        </c:ser>
        <c:axId val="49257767"/>
        <c:axId val="40666720"/>
      </c:barChart>
      <c:catAx>
        <c:axId val="49257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SORULAR</a:t>
                </a:r>
              </a:p>
            </c:rich>
          </c:tx>
          <c:layout>
            <c:manualLayout>
              <c:xMode val="factor"/>
              <c:yMode val="factor"/>
              <c:x val="-0.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0666720"/>
        <c:crosses val="autoZero"/>
        <c:auto val="1"/>
        <c:lblOffset val="100"/>
        <c:tickLblSkip val="1"/>
        <c:noMultiLvlLbl val="0"/>
      </c:catAx>
      <c:valAx>
        <c:axId val="4066672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BAŞARI YÜZDESİ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57767"/>
        <c:crossesAt val="1"/>
        <c:crossBetween val="between"/>
        <c:dispUnits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200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4"/>
          <c:y val="0.1735"/>
          <c:w val="0.19725"/>
          <c:h val="0.65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'2. Sınav'!$I$91:$I$92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'2. Sınav'!$J$91:$J$92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'2. Sınav'!$K$91:$K$92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2175"/>
          <c:y val="0.26075"/>
          <c:w val="0.1315"/>
          <c:h val="0.4675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26"/>
          <c:w val="0.92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Sınav'!$D$78:$D$82</c:f>
              <c:strCache/>
            </c:strRef>
          </c:cat>
          <c:val>
            <c:numRef>
              <c:f>'2. Sınav'!$E$78:$E$82</c:f>
              <c:numCache/>
            </c:numRef>
          </c:val>
        </c:ser>
        <c:axId val="30456161"/>
        <c:axId val="5669994"/>
      </c:barChart>
      <c:catAx>
        <c:axId val="30456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669994"/>
        <c:crosses val="autoZero"/>
        <c:auto val="1"/>
        <c:lblOffset val="100"/>
        <c:tickLblSkip val="1"/>
        <c:noMultiLvlLbl val="0"/>
      </c:catAx>
      <c:valAx>
        <c:axId val="566999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0456161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28675"/>
          <c:w val="0.326"/>
          <c:h val="0.46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'2. Sınav'!$D$78:$D$82</c:f>
              <c:strCache/>
            </c:strRef>
          </c:cat>
          <c:val>
            <c:numRef>
              <c:f>'2. Sınav'!$E$78:$E$82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5"/>
          <c:y val="0.119"/>
          <c:w val="0.33075"/>
          <c:h val="0.7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3. SINAV SORU ANALİZİ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21025"/>
          <c:w val="0.981"/>
          <c:h val="0.55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Sınav'!$F$5:$AS$5</c:f>
              <c:strCache/>
            </c:strRef>
          </c:cat>
          <c:val>
            <c:numRef>
              <c:f>'3. Sınav'!$F$55:$AS$55</c:f>
              <c:numCache/>
            </c:numRef>
          </c:val>
        </c:ser>
        <c:axId val="51029947"/>
        <c:axId val="56616340"/>
      </c:barChart>
      <c:catAx>
        <c:axId val="51029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SORULAR</a:t>
                </a:r>
              </a:p>
            </c:rich>
          </c:tx>
          <c:layout>
            <c:manualLayout>
              <c:xMode val="factor"/>
              <c:yMode val="factor"/>
              <c:x val="-0.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6616340"/>
        <c:crosses val="autoZero"/>
        <c:auto val="1"/>
        <c:lblOffset val="100"/>
        <c:tickLblSkip val="1"/>
        <c:noMultiLvlLbl val="0"/>
      </c:catAx>
      <c:valAx>
        <c:axId val="5661634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BAŞARI YÜZDESİ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29947"/>
        <c:crossesAt val="1"/>
        <c:crossBetween val="between"/>
        <c:dispUnits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361950</xdr:colOff>
      <xdr:row>1</xdr:row>
      <xdr:rowOff>9525</xdr:rowOff>
    </xdr:from>
    <xdr:to>
      <xdr:col>14</xdr:col>
      <xdr:colOff>323850</xdr:colOff>
      <xdr:row>7</xdr:row>
      <xdr:rowOff>9525</xdr:rowOff>
    </xdr:to>
    <xdr:pic>
      <xdr:nvPicPr>
        <xdr:cNvPr id="1" name="Picture 67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238125"/>
          <a:ext cx="1352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533400</xdr:colOff>
      <xdr:row>0</xdr:row>
      <xdr:rowOff>161925</xdr:rowOff>
    </xdr:from>
    <xdr:to>
      <xdr:col>11</xdr:col>
      <xdr:colOff>361950</xdr:colOff>
      <xdr:row>3</xdr:row>
      <xdr:rowOff>161925</xdr:rowOff>
    </xdr:to>
    <xdr:pic>
      <xdr:nvPicPr>
        <xdr:cNvPr id="1" name="Picture 3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61925"/>
          <a:ext cx="1200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1</xdr:row>
      <xdr:rowOff>19050</xdr:rowOff>
    </xdr:from>
    <xdr:to>
      <xdr:col>9</xdr:col>
      <xdr:colOff>85725</xdr:colOff>
      <xdr:row>3</xdr:row>
      <xdr:rowOff>104775</xdr:rowOff>
    </xdr:to>
    <xdr:pic>
      <xdr:nvPicPr>
        <xdr:cNvPr id="1" name="Picture 4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80975"/>
          <a:ext cx="1362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19050</xdr:colOff>
      <xdr:row>0</xdr:row>
      <xdr:rowOff>9525</xdr:rowOff>
    </xdr:from>
    <xdr:to>
      <xdr:col>47</xdr:col>
      <xdr:colOff>542925</xdr:colOff>
      <xdr:row>4</xdr:row>
      <xdr:rowOff>0</xdr:rowOff>
    </xdr:to>
    <xdr:pic>
      <xdr:nvPicPr>
        <xdr:cNvPr id="1" name="Picture 3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9525"/>
          <a:ext cx="1219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9525</xdr:rowOff>
    </xdr:from>
    <xdr:to>
      <xdr:col>47</xdr:col>
      <xdr:colOff>19050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11420475"/>
        <a:ext cx="101727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87</xdr:row>
      <xdr:rowOff>19050</xdr:rowOff>
    </xdr:from>
    <xdr:to>
      <xdr:col>30</xdr:col>
      <xdr:colOff>123825</xdr:colOff>
      <xdr:row>92</xdr:row>
      <xdr:rowOff>142875</xdr:rowOff>
    </xdr:to>
    <xdr:graphicFrame>
      <xdr:nvGraphicFramePr>
        <xdr:cNvPr id="2" name="Chart 5"/>
        <xdr:cNvGraphicFramePr/>
      </xdr:nvGraphicFramePr>
      <xdr:xfrm>
        <a:off x="3648075" y="15754350"/>
        <a:ext cx="3324225" cy="96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</xdr:colOff>
      <xdr:row>76</xdr:row>
      <xdr:rowOff>9525</xdr:rowOff>
    </xdr:from>
    <xdr:to>
      <xdr:col>30</xdr:col>
      <xdr:colOff>142875</xdr:colOff>
      <xdr:row>85</xdr:row>
      <xdr:rowOff>0</xdr:rowOff>
    </xdr:to>
    <xdr:graphicFrame>
      <xdr:nvGraphicFramePr>
        <xdr:cNvPr id="3" name="Chart 11"/>
        <xdr:cNvGraphicFramePr/>
      </xdr:nvGraphicFramePr>
      <xdr:xfrm>
        <a:off x="3629025" y="13896975"/>
        <a:ext cx="3362325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0</xdr:colOff>
      <xdr:row>76</xdr:row>
      <xdr:rowOff>19050</xdr:rowOff>
    </xdr:from>
    <xdr:to>
      <xdr:col>46</xdr:col>
      <xdr:colOff>352425</xdr:colOff>
      <xdr:row>87</xdr:row>
      <xdr:rowOff>19050</xdr:rowOff>
    </xdr:to>
    <xdr:graphicFrame>
      <xdr:nvGraphicFramePr>
        <xdr:cNvPr id="4" name="Chart 12"/>
        <xdr:cNvGraphicFramePr/>
      </xdr:nvGraphicFramePr>
      <xdr:xfrm>
        <a:off x="7210425" y="13906500"/>
        <a:ext cx="2943225" cy="184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9525</xdr:rowOff>
    </xdr:from>
    <xdr:to>
      <xdr:col>47</xdr:col>
      <xdr:colOff>19050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11420475"/>
        <a:ext cx="101727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87</xdr:row>
      <xdr:rowOff>19050</xdr:rowOff>
    </xdr:from>
    <xdr:to>
      <xdr:col>30</xdr:col>
      <xdr:colOff>123825</xdr:colOff>
      <xdr:row>92</xdr:row>
      <xdr:rowOff>142875</xdr:rowOff>
    </xdr:to>
    <xdr:graphicFrame>
      <xdr:nvGraphicFramePr>
        <xdr:cNvPr id="2" name="Chart 5"/>
        <xdr:cNvGraphicFramePr/>
      </xdr:nvGraphicFramePr>
      <xdr:xfrm>
        <a:off x="3648075" y="15754350"/>
        <a:ext cx="3324225" cy="96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</xdr:colOff>
      <xdr:row>76</xdr:row>
      <xdr:rowOff>9525</xdr:rowOff>
    </xdr:from>
    <xdr:to>
      <xdr:col>30</xdr:col>
      <xdr:colOff>142875</xdr:colOff>
      <xdr:row>85</xdr:row>
      <xdr:rowOff>0</xdr:rowOff>
    </xdr:to>
    <xdr:graphicFrame>
      <xdr:nvGraphicFramePr>
        <xdr:cNvPr id="3" name="Chart 11"/>
        <xdr:cNvGraphicFramePr/>
      </xdr:nvGraphicFramePr>
      <xdr:xfrm>
        <a:off x="3629025" y="13896975"/>
        <a:ext cx="3362325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0</xdr:colOff>
      <xdr:row>76</xdr:row>
      <xdr:rowOff>19050</xdr:rowOff>
    </xdr:from>
    <xdr:to>
      <xdr:col>46</xdr:col>
      <xdr:colOff>352425</xdr:colOff>
      <xdr:row>87</xdr:row>
      <xdr:rowOff>19050</xdr:rowOff>
    </xdr:to>
    <xdr:graphicFrame>
      <xdr:nvGraphicFramePr>
        <xdr:cNvPr id="4" name="Chart 12"/>
        <xdr:cNvGraphicFramePr/>
      </xdr:nvGraphicFramePr>
      <xdr:xfrm>
        <a:off x="7210425" y="13906500"/>
        <a:ext cx="2943225" cy="184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9525</xdr:rowOff>
    </xdr:from>
    <xdr:to>
      <xdr:col>47</xdr:col>
      <xdr:colOff>19050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11420475"/>
        <a:ext cx="101727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87</xdr:row>
      <xdr:rowOff>19050</xdr:rowOff>
    </xdr:from>
    <xdr:to>
      <xdr:col>30</xdr:col>
      <xdr:colOff>123825</xdr:colOff>
      <xdr:row>92</xdr:row>
      <xdr:rowOff>142875</xdr:rowOff>
    </xdr:to>
    <xdr:graphicFrame>
      <xdr:nvGraphicFramePr>
        <xdr:cNvPr id="2" name="Chart 5"/>
        <xdr:cNvGraphicFramePr/>
      </xdr:nvGraphicFramePr>
      <xdr:xfrm>
        <a:off x="3648075" y="15754350"/>
        <a:ext cx="3324225" cy="96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</xdr:colOff>
      <xdr:row>76</xdr:row>
      <xdr:rowOff>9525</xdr:rowOff>
    </xdr:from>
    <xdr:to>
      <xdr:col>30</xdr:col>
      <xdr:colOff>142875</xdr:colOff>
      <xdr:row>85</xdr:row>
      <xdr:rowOff>0</xdr:rowOff>
    </xdr:to>
    <xdr:graphicFrame>
      <xdr:nvGraphicFramePr>
        <xdr:cNvPr id="3" name="Chart 11"/>
        <xdr:cNvGraphicFramePr/>
      </xdr:nvGraphicFramePr>
      <xdr:xfrm>
        <a:off x="3629025" y="13896975"/>
        <a:ext cx="3362325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0</xdr:colOff>
      <xdr:row>76</xdr:row>
      <xdr:rowOff>19050</xdr:rowOff>
    </xdr:from>
    <xdr:to>
      <xdr:col>46</xdr:col>
      <xdr:colOff>352425</xdr:colOff>
      <xdr:row>87</xdr:row>
      <xdr:rowOff>19050</xdr:rowOff>
    </xdr:to>
    <xdr:graphicFrame>
      <xdr:nvGraphicFramePr>
        <xdr:cNvPr id="4" name="Chart 12"/>
        <xdr:cNvGraphicFramePr/>
      </xdr:nvGraphicFramePr>
      <xdr:xfrm>
        <a:off x="7210425" y="13906500"/>
        <a:ext cx="2943225" cy="184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57150</xdr:colOff>
      <xdr:row>0</xdr:row>
      <xdr:rowOff>0</xdr:rowOff>
    </xdr:from>
    <xdr:to>
      <xdr:col>21</xdr:col>
      <xdr:colOff>19050</xdr:colOff>
      <xdr:row>3</xdr:row>
      <xdr:rowOff>142875</xdr:rowOff>
    </xdr:to>
    <xdr:pic>
      <xdr:nvPicPr>
        <xdr:cNvPr id="1" name="Picture 2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0"/>
          <a:ext cx="1352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50</xdr:row>
      <xdr:rowOff>142875</xdr:rowOff>
    </xdr:from>
    <xdr:to>
      <xdr:col>13</xdr:col>
      <xdr:colOff>219075</xdr:colOff>
      <xdr:row>58</xdr:row>
      <xdr:rowOff>133350</xdr:rowOff>
    </xdr:to>
    <xdr:graphicFrame>
      <xdr:nvGraphicFramePr>
        <xdr:cNvPr id="2" name="Chart 9"/>
        <xdr:cNvGraphicFramePr/>
      </xdr:nvGraphicFramePr>
      <xdr:xfrm>
        <a:off x="3124200" y="10315575"/>
        <a:ext cx="3028950" cy="1514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161925</xdr:colOff>
      <xdr:row>60</xdr:row>
      <xdr:rowOff>19050</xdr:rowOff>
    </xdr:from>
    <xdr:to>
      <xdr:col>13</xdr:col>
      <xdr:colOff>200025</xdr:colOff>
      <xdr:row>64</xdr:row>
      <xdr:rowOff>19050</xdr:rowOff>
    </xdr:to>
    <xdr:graphicFrame>
      <xdr:nvGraphicFramePr>
        <xdr:cNvPr id="3" name="Chart 10"/>
        <xdr:cNvGraphicFramePr/>
      </xdr:nvGraphicFramePr>
      <xdr:xfrm>
        <a:off x="3076575" y="12096750"/>
        <a:ext cx="3057525" cy="904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409575</xdr:colOff>
      <xdr:row>50</xdr:row>
      <xdr:rowOff>142875</xdr:rowOff>
    </xdr:from>
    <xdr:to>
      <xdr:col>18</xdr:col>
      <xdr:colOff>819150</xdr:colOff>
      <xdr:row>58</xdr:row>
      <xdr:rowOff>133350</xdr:rowOff>
    </xdr:to>
    <xdr:graphicFrame>
      <xdr:nvGraphicFramePr>
        <xdr:cNvPr id="4" name="Chart 11"/>
        <xdr:cNvGraphicFramePr/>
      </xdr:nvGraphicFramePr>
      <xdr:xfrm>
        <a:off x="6343650" y="10315575"/>
        <a:ext cx="3228975" cy="1514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2:Y39"/>
  <sheetViews>
    <sheetView zoomScalePageLayoutView="0" workbookViewId="0" topLeftCell="A13">
      <selection activeCell="A1" sqref="A1"/>
    </sheetView>
  </sheetViews>
  <sheetFormatPr defaultColWidth="9.00390625" defaultRowHeight="12.75"/>
  <cols>
    <col min="1" max="1" width="10.625" style="73" customWidth="1"/>
    <col min="2" max="21" width="4.25390625" style="73" customWidth="1"/>
    <col min="22" max="16384" width="9.125" style="73" customWidth="1"/>
  </cols>
  <sheetData>
    <row r="1" ht="13.5" thickBot="1"/>
    <row r="2" spans="2:21" s="82" customFormat="1" ht="12" customHeight="1" thickTop="1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5"/>
    </row>
    <row r="3" spans="1:21" ht="13.5" customHeight="1">
      <c r="A3" s="30"/>
      <c r="B3" s="86"/>
      <c r="C3" s="235" t="s">
        <v>3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7"/>
      <c r="U3" s="87"/>
    </row>
    <row r="4" spans="1:21" ht="18.75" customHeight="1">
      <c r="A4" s="30"/>
      <c r="B4" s="86"/>
      <c r="C4" s="23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40"/>
      <c r="U4" s="88"/>
    </row>
    <row r="5" spans="1:21" ht="17.25" customHeight="1" thickBot="1">
      <c r="A5" s="30"/>
      <c r="B5" s="89"/>
      <c r="C5" s="256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90"/>
    </row>
    <row r="6" spans="1:21" ht="12" customHeight="1" thickBot="1" thickTop="1">
      <c r="A6" s="30"/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</row>
    <row r="7" spans="1:21" ht="12" customHeight="1" thickTop="1">
      <c r="A7" s="30"/>
      <c r="B7" s="94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</row>
    <row r="8" spans="1:21" ht="12" customHeight="1">
      <c r="A8" s="30"/>
      <c r="B8" s="86"/>
      <c r="C8" s="250" t="s">
        <v>83</v>
      </c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2"/>
      <c r="U8" s="88"/>
    </row>
    <row r="9" spans="1:21" ht="24" customHeight="1">
      <c r="A9" s="30"/>
      <c r="B9" s="86"/>
      <c r="C9" s="253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5"/>
      <c r="U9" s="88"/>
    </row>
    <row r="10" spans="1:21" ht="12.75">
      <c r="A10" s="30"/>
      <c r="B10" s="86"/>
      <c r="C10" s="97"/>
      <c r="D10" s="97"/>
      <c r="E10" s="97"/>
      <c r="F10" s="98"/>
      <c r="L10" s="99"/>
      <c r="M10" s="99"/>
      <c r="N10" s="99"/>
      <c r="O10" s="99"/>
      <c r="P10" s="99"/>
      <c r="Q10" s="98"/>
      <c r="R10" s="100"/>
      <c r="S10" s="100"/>
      <c r="T10" s="100"/>
      <c r="U10" s="101"/>
    </row>
    <row r="11" spans="1:21" ht="18" customHeight="1">
      <c r="A11" s="30"/>
      <c r="B11" s="86"/>
      <c r="C11" s="211" t="s">
        <v>25</v>
      </c>
      <c r="D11" s="212"/>
      <c r="E11" s="212"/>
      <c r="F11" s="213"/>
      <c r="J11" s="217" t="s">
        <v>5</v>
      </c>
      <c r="K11" s="218"/>
      <c r="L11" s="218"/>
      <c r="M11" s="219"/>
      <c r="N11" s="99"/>
      <c r="O11" s="99"/>
      <c r="P11" s="99"/>
      <c r="Q11" s="264" t="s">
        <v>24</v>
      </c>
      <c r="R11" s="265"/>
      <c r="S11" s="265"/>
      <c r="T11" s="266"/>
      <c r="U11" s="101"/>
    </row>
    <row r="12" spans="1:21" ht="18" customHeight="1">
      <c r="A12" s="30"/>
      <c r="B12" s="86"/>
      <c r="C12" s="214"/>
      <c r="D12" s="215"/>
      <c r="E12" s="215"/>
      <c r="F12" s="216"/>
      <c r="J12" s="220"/>
      <c r="K12" s="221"/>
      <c r="L12" s="221"/>
      <c r="M12" s="222"/>
      <c r="N12" s="99"/>
      <c r="O12" s="99"/>
      <c r="P12" s="99"/>
      <c r="Q12" s="267"/>
      <c r="R12" s="268"/>
      <c r="S12" s="268"/>
      <c r="T12" s="269"/>
      <c r="U12" s="101"/>
    </row>
    <row r="13" spans="2:21" ht="18" customHeight="1" thickBot="1">
      <c r="B13" s="102"/>
      <c r="C13" s="103"/>
      <c r="D13" s="103"/>
      <c r="E13" s="103"/>
      <c r="F13" s="103"/>
      <c r="G13" s="104"/>
      <c r="H13" s="103"/>
      <c r="I13" s="103"/>
      <c r="J13" s="103"/>
      <c r="K13" s="104"/>
      <c r="L13" s="105"/>
      <c r="M13" s="105"/>
      <c r="N13" s="105"/>
      <c r="O13" s="105"/>
      <c r="P13" s="105"/>
      <c r="Q13" s="103"/>
      <c r="R13" s="103"/>
      <c r="S13" s="103"/>
      <c r="T13" s="103"/>
      <c r="U13" s="106"/>
    </row>
    <row r="14" spans="2:21" ht="18" customHeight="1" thickBot="1" thickTop="1">
      <c r="B14" s="98"/>
      <c r="C14" s="107"/>
      <c r="D14" s="107"/>
      <c r="E14" s="107"/>
      <c r="F14" s="107"/>
      <c r="G14" s="98"/>
      <c r="H14" s="107"/>
      <c r="I14" s="107"/>
      <c r="J14" s="107"/>
      <c r="K14" s="98"/>
      <c r="L14" s="99"/>
      <c r="M14" s="99"/>
      <c r="N14" s="99"/>
      <c r="O14" s="99"/>
      <c r="P14" s="99"/>
      <c r="Q14" s="107"/>
      <c r="R14" s="107"/>
      <c r="S14" s="107"/>
      <c r="T14" s="107"/>
      <c r="U14" s="98"/>
    </row>
    <row r="15" spans="2:21" ht="18" customHeight="1" thickTop="1">
      <c r="B15" s="122"/>
      <c r="C15" s="123"/>
      <c r="D15" s="123"/>
      <c r="E15" s="109"/>
      <c r="F15" s="109"/>
      <c r="G15" s="109"/>
      <c r="H15" s="109"/>
      <c r="I15" s="109"/>
      <c r="J15" s="109"/>
      <c r="K15" s="109"/>
      <c r="L15" s="109"/>
      <c r="M15" s="109"/>
      <c r="N15" s="123"/>
      <c r="O15" s="123"/>
      <c r="P15" s="123"/>
      <c r="Q15" s="109"/>
      <c r="R15" s="109"/>
      <c r="S15" s="109"/>
      <c r="T15" s="109"/>
      <c r="U15" s="124"/>
    </row>
    <row r="16" spans="2:21" ht="18" customHeight="1">
      <c r="B16" s="86"/>
      <c r="C16" s="223" t="s">
        <v>101</v>
      </c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5"/>
      <c r="U16" s="87"/>
    </row>
    <row r="17" spans="2:21" ht="18" customHeight="1">
      <c r="B17" s="86"/>
      <c r="C17" s="226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8"/>
      <c r="U17" s="87"/>
    </row>
    <row r="18" spans="2:21" ht="18" customHeight="1" thickBot="1">
      <c r="B18" s="89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7"/>
    </row>
    <row r="19" spans="2:21" ht="18" customHeight="1" thickBot="1" thickTop="1">
      <c r="B19" s="98"/>
      <c r="C19" s="107"/>
      <c r="D19" s="107"/>
      <c r="E19" s="107"/>
      <c r="F19" s="107"/>
      <c r="G19" s="98"/>
      <c r="H19" s="107"/>
      <c r="I19" s="107"/>
      <c r="J19" s="107"/>
      <c r="K19" s="98"/>
      <c r="L19" s="99"/>
      <c r="M19" s="99"/>
      <c r="N19" s="99"/>
      <c r="O19" s="99"/>
      <c r="P19" s="99"/>
      <c r="Q19" s="107"/>
      <c r="R19" s="107"/>
      <c r="S19" s="107"/>
      <c r="T19" s="107"/>
      <c r="U19" s="98"/>
    </row>
    <row r="20" spans="1:21" ht="18" customHeight="1" thickTop="1">
      <c r="A20" s="30"/>
      <c r="B20" s="94"/>
      <c r="C20" s="108"/>
      <c r="D20" s="108"/>
      <c r="E20" s="108"/>
      <c r="F20" s="108"/>
      <c r="G20" s="109"/>
      <c r="H20" s="109"/>
      <c r="I20" s="109"/>
      <c r="J20" s="109"/>
      <c r="K20" s="109"/>
      <c r="L20" s="110"/>
      <c r="M20" s="110"/>
      <c r="N20" s="110"/>
      <c r="O20" s="110"/>
      <c r="P20" s="110"/>
      <c r="Q20" s="108"/>
      <c r="R20" s="111"/>
      <c r="S20" s="108"/>
      <c r="T20" s="108"/>
      <c r="U20" s="112"/>
    </row>
    <row r="21" spans="1:21" ht="23.25" customHeight="1">
      <c r="A21" s="30"/>
      <c r="B21" s="113"/>
      <c r="C21" s="247" t="s">
        <v>66</v>
      </c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9"/>
      <c r="U21" s="114"/>
    </row>
    <row r="22" spans="1:21" ht="15">
      <c r="A22" s="30"/>
      <c r="B22" s="115"/>
      <c r="C22" s="116"/>
      <c r="D22" s="116"/>
      <c r="E22" s="116"/>
      <c r="F22" s="98"/>
      <c r="G22" s="117"/>
      <c r="H22" s="117"/>
      <c r="I22" s="117"/>
      <c r="J22" s="98"/>
      <c r="K22" s="118"/>
      <c r="L22" s="98"/>
      <c r="M22" s="98"/>
      <c r="N22" s="98"/>
      <c r="O22" s="98"/>
      <c r="P22" s="98"/>
      <c r="Q22" s="98"/>
      <c r="R22" s="98"/>
      <c r="S22" s="98"/>
      <c r="T22" s="98"/>
      <c r="U22" s="101"/>
    </row>
    <row r="23" spans="1:21" ht="18" customHeight="1">
      <c r="A23" s="30"/>
      <c r="B23" s="115"/>
      <c r="C23" s="276" t="s">
        <v>21</v>
      </c>
      <c r="D23" s="277"/>
      <c r="E23" s="277"/>
      <c r="F23" s="278"/>
      <c r="G23" s="117"/>
      <c r="H23" s="117"/>
      <c r="I23" s="117"/>
      <c r="J23" s="270" t="s">
        <v>22</v>
      </c>
      <c r="K23" s="271"/>
      <c r="L23" s="271"/>
      <c r="M23" s="272"/>
      <c r="N23" s="98"/>
      <c r="O23" s="98"/>
      <c r="P23" s="98"/>
      <c r="Q23" s="258" t="s">
        <v>23</v>
      </c>
      <c r="R23" s="259"/>
      <c r="S23" s="259"/>
      <c r="T23" s="260"/>
      <c r="U23" s="101"/>
    </row>
    <row r="24" spans="1:21" ht="18" customHeight="1">
      <c r="A24" s="30"/>
      <c r="B24" s="115"/>
      <c r="C24" s="279"/>
      <c r="D24" s="280"/>
      <c r="E24" s="280"/>
      <c r="F24" s="281"/>
      <c r="G24" s="117"/>
      <c r="H24" s="117"/>
      <c r="I24" s="117"/>
      <c r="J24" s="273"/>
      <c r="K24" s="274"/>
      <c r="L24" s="274"/>
      <c r="M24" s="275"/>
      <c r="N24" s="98"/>
      <c r="O24" s="98"/>
      <c r="P24" s="119"/>
      <c r="Q24" s="261"/>
      <c r="R24" s="262"/>
      <c r="S24" s="262"/>
      <c r="T24" s="263"/>
      <c r="U24" s="101"/>
    </row>
    <row r="25" spans="1:21" ht="16.5" customHeight="1" thickBot="1">
      <c r="A25" s="30"/>
      <c r="B25" s="120"/>
      <c r="C25" s="121"/>
      <c r="D25" s="121"/>
      <c r="E25" s="104"/>
      <c r="F25" s="104"/>
      <c r="G25" s="104"/>
      <c r="H25" s="104"/>
      <c r="I25" s="104"/>
      <c r="J25" s="104"/>
      <c r="K25" s="104"/>
      <c r="L25" s="104"/>
      <c r="M25" s="104"/>
      <c r="N25" s="121"/>
      <c r="O25" s="121"/>
      <c r="P25" s="121"/>
      <c r="Q25" s="104"/>
      <c r="R25" s="104"/>
      <c r="S25" s="104"/>
      <c r="T25" s="104"/>
      <c r="U25" s="106"/>
    </row>
    <row r="26" spans="1:21" ht="16.5" customHeight="1" thickBot="1" thickTop="1">
      <c r="A26" s="30"/>
      <c r="B26" s="119"/>
      <c r="C26" s="119"/>
      <c r="D26" s="119"/>
      <c r="E26" s="98"/>
      <c r="F26" s="98"/>
      <c r="G26" s="98"/>
      <c r="H26" s="98"/>
      <c r="I26" s="98"/>
      <c r="J26" s="98"/>
      <c r="K26" s="98"/>
      <c r="L26" s="98"/>
      <c r="M26" s="98"/>
      <c r="N26" s="119"/>
      <c r="O26" s="119"/>
      <c r="P26" s="119"/>
      <c r="Q26" s="98"/>
      <c r="R26" s="98"/>
      <c r="S26" s="98"/>
      <c r="T26" s="98"/>
      <c r="U26" s="98"/>
    </row>
    <row r="27" spans="1:21" ht="14.25" customHeight="1" thickTop="1">
      <c r="A27" s="30"/>
      <c r="B27" s="122"/>
      <c r="C27" s="123"/>
      <c r="D27" s="123"/>
      <c r="E27" s="109"/>
      <c r="F27" s="109"/>
      <c r="G27" s="109"/>
      <c r="H27" s="109"/>
      <c r="I27" s="109"/>
      <c r="J27" s="109"/>
      <c r="K27" s="109"/>
      <c r="L27" s="109"/>
      <c r="M27" s="109"/>
      <c r="N27" s="123"/>
      <c r="O27" s="123"/>
      <c r="P27" s="123"/>
      <c r="Q27" s="109"/>
      <c r="R27" s="109"/>
      <c r="S27" s="109"/>
      <c r="T27" s="109"/>
      <c r="U27" s="124"/>
    </row>
    <row r="28" spans="1:21" ht="12.75" customHeight="1">
      <c r="A28" s="30"/>
      <c r="B28" s="86"/>
      <c r="C28" s="241" t="s">
        <v>65</v>
      </c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3"/>
      <c r="U28" s="87"/>
    </row>
    <row r="29" spans="1:25" ht="12.75" customHeight="1">
      <c r="A29" s="30"/>
      <c r="B29" s="86"/>
      <c r="C29" s="244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6"/>
      <c r="U29" s="87"/>
      <c r="Y29" s="125"/>
    </row>
    <row r="30" spans="1:21" ht="18" customHeight="1" thickBot="1">
      <c r="A30" s="30"/>
      <c r="B30" s="89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7"/>
    </row>
    <row r="31" spans="1:21" ht="14.25" thickBot="1" thickTop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3.5" thickTop="1">
      <c r="A32" s="30"/>
      <c r="B32" s="173" t="s">
        <v>102</v>
      </c>
      <c r="C32" s="168"/>
      <c r="D32" s="168"/>
      <c r="E32" s="229" t="s">
        <v>103</v>
      </c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30"/>
    </row>
    <row r="33" spans="1:21" ht="12.75">
      <c r="A33" s="30"/>
      <c r="B33" s="169"/>
      <c r="C33" s="170"/>
      <c r="D33" s="170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2"/>
    </row>
    <row r="34" spans="1:21" ht="12.75">
      <c r="A34" s="30"/>
      <c r="B34" s="169"/>
      <c r="C34" s="170"/>
      <c r="D34" s="170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2"/>
    </row>
    <row r="35" spans="1:21" ht="12.75">
      <c r="A35" s="30"/>
      <c r="B35" s="171"/>
      <c r="C35" s="119"/>
      <c r="D35" s="119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2"/>
    </row>
    <row r="36" spans="1:21" ht="12.75">
      <c r="A36" s="30"/>
      <c r="B36" s="169"/>
      <c r="C36" s="170"/>
      <c r="D36" s="170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2"/>
    </row>
    <row r="37" spans="1:21" ht="12.75">
      <c r="A37" s="30"/>
      <c r="B37" s="169"/>
      <c r="C37" s="170"/>
      <c r="D37" s="170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2"/>
    </row>
    <row r="38" spans="1:21" ht="22.5" customHeight="1">
      <c r="A38" s="30"/>
      <c r="B38" s="169"/>
      <c r="C38" s="170"/>
      <c r="D38" s="170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2"/>
    </row>
    <row r="39" spans="2:21" ht="31.5" customHeight="1" thickBot="1">
      <c r="B39" s="172"/>
      <c r="C39" s="105"/>
      <c r="D39" s="105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4"/>
    </row>
    <row r="40" ht="13.5" thickTop="1"/>
  </sheetData>
  <sheetProtection/>
  <mergeCells count="13">
    <mergeCell ref="Q11:T12"/>
    <mergeCell ref="J23:M24"/>
    <mergeCell ref="C23:F24"/>
    <mergeCell ref="C11:F12"/>
    <mergeCell ref="J11:M12"/>
    <mergeCell ref="C16:T17"/>
    <mergeCell ref="E32:U39"/>
    <mergeCell ref="C3:T4"/>
    <mergeCell ref="C28:T29"/>
    <mergeCell ref="C21:T21"/>
    <mergeCell ref="C8:T9"/>
    <mergeCell ref="C5:T5"/>
    <mergeCell ref="Q23:T24"/>
  </mergeCells>
  <hyperlinks>
    <hyperlink ref="C11:E12" location="'K. Bilgiler'!A1" display="KİŞİSEL BİLGİLER "/>
    <hyperlink ref="Q11" location="'NOT Baremi'!A1" display="NOT BAREMİ"/>
    <hyperlink ref="J11:M12" location="'S. Listesi'!A1" display="SINIF LİSTESİ"/>
    <hyperlink ref="C23:F24" location="'1. Sınav'!A1" display="1.SINAV"/>
    <hyperlink ref="J23:M24" location="'2. Sınav'!A1" display="2.SINAV"/>
    <hyperlink ref="Q23:T24" location="'3. Sınav'!A1" display="3.SINAV"/>
    <hyperlink ref="C28:T29" location="'D. Sonu'!A1" display="DÖNEM SONU NOT ANALİZİ - NOT ÇİZELGESİ"/>
    <hyperlink ref="D28:S29" location="'D. Sonu'!A1" display="DÖNEM SONU NOT ÇİZELGESİ"/>
    <hyperlink ref="C16:T17" location="'Yazılı Tarihleri'!A1" display="SINAV TARİHLERİ"/>
  </hyperlinks>
  <printOptions/>
  <pageMargins left="0.7874015748031497" right="0.7874015748031497" top="0.7874015748031497" bottom="0.7874015748031497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50"/>
  <sheetViews>
    <sheetView zoomScalePageLayoutView="0" workbookViewId="0" topLeftCell="A1">
      <selection activeCell="H16" sqref="H16:L17"/>
    </sheetView>
  </sheetViews>
  <sheetFormatPr defaultColWidth="9.00390625" defaultRowHeight="12.75"/>
  <cols>
    <col min="1" max="3" width="8.75390625" style="4" customWidth="1"/>
    <col min="4" max="4" width="9.25390625" style="4" customWidth="1"/>
    <col min="5" max="11" width="8.375" style="4" customWidth="1"/>
    <col min="12" max="12" width="13.875" style="4" customWidth="1"/>
    <col min="13" max="16384" width="9.125" style="4" customWidth="1"/>
  </cols>
  <sheetData>
    <row r="1" spans="1:16" ht="18" customHeight="1">
      <c r="A1" s="2"/>
      <c r="B1" s="2"/>
      <c r="C1" s="2"/>
      <c r="D1" s="35"/>
      <c r="E1" s="35"/>
      <c r="F1" s="35"/>
      <c r="G1" s="35"/>
      <c r="H1" s="35"/>
      <c r="I1" s="35"/>
      <c r="J1" s="35"/>
      <c r="K1" s="35"/>
      <c r="L1" s="35"/>
      <c r="M1" s="36"/>
      <c r="N1" s="2"/>
      <c r="O1" s="2"/>
      <c r="P1" s="2"/>
    </row>
    <row r="2" spans="1:16" ht="9" customHeight="1">
      <c r="A2" s="2"/>
      <c r="B2" s="2"/>
      <c r="C2" s="2"/>
      <c r="D2" s="35"/>
      <c r="E2" s="284" t="s">
        <v>4</v>
      </c>
      <c r="F2" s="285"/>
      <c r="G2" s="285"/>
      <c r="H2" s="285"/>
      <c r="I2" s="285"/>
      <c r="J2" s="285"/>
      <c r="K2" s="285"/>
      <c r="L2" s="286"/>
      <c r="M2" s="35"/>
      <c r="N2" s="2"/>
      <c r="O2" s="2"/>
      <c r="P2" s="2"/>
    </row>
    <row r="3" spans="1:16" ht="6.75" customHeight="1">
      <c r="A3" s="2"/>
      <c r="B3" s="2"/>
      <c r="C3" s="2"/>
      <c r="D3" s="35"/>
      <c r="E3" s="287"/>
      <c r="F3" s="288"/>
      <c r="G3" s="288"/>
      <c r="H3" s="288"/>
      <c r="I3" s="288"/>
      <c r="J3" s="288"/>
      <c r="K3" s="288"/>
      <c r="L3" s="289"/>
      <c r="M3" s="35"/>
      <c r="N3" s="2"/>
      <c r="O3" s="2"/>
      <c r="P3" s="2"/>
    </row>
    <row r="4" spans="1:16" ht="18" customHeight="1">
      <c r="A4" s="2"/>
      <c r="B4" s="2"/>
      <c r="C4" s="2"/>
      <c r="D4" s="35"/>
      <c r="E4" s="290"/>
      <c r="F4" s="291"/>
      <c r="G4" s="291"/>
      <c r="H4" s="291"/>
      <c r="I4" s="291"/>
      <c r="J4" s="291"/>
      <c r="K4" s="291"/>
      <c r="L4" s="292"/>
      <c r="M4" s="35"/>
      <c r="N4" s="2"/>
      <c r="O4" s="2"/>
      <c r="P4" s="2"/>
    </row>
    <row r="5" spans="1:16" ht="18" customHeight="1">
      <c r="A5" s="2"/>
      <c r="B5" s="2"/>
      <c r="C5" s="2"/>
      <c r="D5" s="35"/>
      <c r="E5" s="35"/>
      <c r="F5" s="35"/>
      <c r="G5" s="35"/>
      <c r="H5" s="35"/>
      <c r="I5" s="35"/>
      <c r="J5" s="35"/>
      <c r="K5" s="35"/>
      <c r="L5" s="35"/>
      <c r="M5" s="35"/>
      <c r="N5" s="2"/>
      <c r="O5" s="2"/>
      <c r="P5" s="2"/>
    </row>
    <row r="6" spans="1:16" ht="13.5" customHeight="1">
      <c r="A6" s="2"/>
      <c r="B6" s="2"/>
      <c r="C6" s="2"/>
      <c r="D6" s="35"/>
      <c r="E6" s="283" t="s">
        <v>6</v>
      </c>
      <c r="F6" s="283"/>
      <c r="G6" s="283"/>
      <c r="H6" s="282" t="s">
        <v>134</v>
      </c>
      <c r="I6" s="282"/>
      <c r="J6" s="282"/>
      <c r="K6" s="282"/>
      <c r="L6" s="282"/>
      <c r="M6" s="35"/>
      <c r="N6" s="2"/>
      <c r="O6" s="2"/>
      <c r="P6" s="2"/>
    </row>
    <row r="7" spans="1:16" ht="13.5" customHeight="1">
      <c r="A7" s="2"/>
      <c r="B7" s="2"/>
      <c r="C7" s="2"/>
      <c r="D7" s="35"/>
      <c r="E7" s="283"/>
      <c r="F7" s="283"/>
      <c r="G7" s="283"/>
      <c r="H7" s="282"/>
      <c r="I7" s="282"/>
      <c r="J7" s="282"/>
      <c r="K7" s="282"/>
      <c r="L7" s="282"/>
      <c r="M7" s="35"/>
      <c r="N7" s="2"/>
      <c r="O7" s="2"/>
      <c r="P7" s="2"/>
    </row>
    <row r="8" spans="1:16" ht="13.5" customHeight="1">
      <c r="A8" s="2"/>
      <c r="B8" s="2"/>
      <c r="C8" s="2"/>
      <c r="D8" s="35"/>
      <c r="E8" s="283" t="s">
        <v>7</v>
      </c>
      <c r="F8" s="283"/>
      <c r="G8" s="283"/>
      <c r="H8" s="282"/>
      <c r="I8" s="282"/>
      <c r="J8" s="282"/>
      <c r="K8" s="282"/>
      <c r="L8" s="282"/>
      <c r="M8" s="35"/>
      <c r="N8" s="2"/>
      <c r="O8" s="2"/>
      <c r="P8" s="2"/>
    </row>
    <row r="9" spans="1:16" ht="13.5" customHeight="1">
      <c r="A9" s="2"/>
      <c r="B9" s="2"/>
      <c r="C9" s="2"/>
      <c r="D9" s="35"/>
      <c r="E9" s="283"/>
      <c r="F9" s="283"/>
      <c r="G9" s="283"/>
      <c r="H9" s="282"/>
      <c r="I9" s="282"/>
      <c r="J9" s="282"/>
      <c r="K9" s="282"/>
      <c r="L9" s="282"/>
      <c r="M9" s="35"/>
      <c r="N9" s="2"/>
      <c r="O9" s="2"/>
      <c r="P9" s="2"/>
    </row>
    <row r="10" spans="1:16" ht="13.5" customHeight="1">
      <c r="A10" s="2"/>
      <c r="B10" s="2"/>
      <c r="C10" s="2"/>
      <c r="D10" s="35"/>
      <c r="E10" s="283" t="s">
        <v>8</v>
      </c>
      <c r="F10" s="283"/>
      <c r="G10" s="283"/>
      <c r="H10" s="282"/>
      <c r="I10" s="282"/>
      <c r="J10" s="282"/>
      <c r="K10" s="282"/>
      <c r="L10" s="282"/>
      <c r="M10" s="35"/>
      <c r="N10" s="2"/>
      <c r="O10" s="2"/>
      <c r="P10" s="2"/>
    </row>
    <row r="11" spans="1:16" ht="13.5" customHeight="1">
      <c r="A11" s="2"/>
      <c r="B11" s="2"/>
      <c r="C11" s="2"/>
      <c r="D11" s="35"/>
      <c r="E11" s="283"/>
      <c r="F11" s="283"/>
      <c r="G11" s="283"/>
      <c r="H11" s="282"/>
      <c r="I11" s="282"/>
      <c r="J11" s="282"/>
      <c r="K11" s="282"/>
      <c r="L11" s="282"/>
      <c r="M11" s="35"/>
      <c r="N11" s="2"/>
      <c r="O11" s="2"/>
      <c r="P11" s="2"/>
    </row>
    <row r="12" spans="1:16" ht="13.5" customHeight="1">
      <c r="A12" s="2"/>
      <c r="B12" s="2"/>
      <c r="C12" s="2"/>
      <c r="D12" s="35"/>
      <c r="E12" s="283" t="s">
        <v>9</v>
      </c>
      <c r="F12" s="283"/>
      <c r="G12" s="283"/>
      <c r="H12" s="282"/>
      <c r="I12" s="282"/>
      <c r="J12" s="282"/>
      <c r="K12" s="282"/>
      <c r="L12" s="282"/>
      <c r="M12" s="35"/>
      <c r="N12" s="2"/>
      <c r="O12" s="2"/>
      <c r="P12" s="2"/>
    </row>
    <row r="13" spans="1:16" ht="13.5" customHeight="1">
      <c r="A13" s="2"/>
      <c r="B13" s="2"/>
      <c r="C13" s="2"/>
      <c r="D13" s="35"/>
      <c r="E13" s="283"/>
      <c r="F13" s="283"/>
      <c r="G13" s="283"/>
      <c r="H13" s="282"/>
      <c r="I13" s="282"/>
      <c r="J13" s="282"/>
      <c r="K13" s="282"/>
      <c r="L13" s="282"/>
      <c r="M13" s="35"/>
      <c r="N13" s="2"/>
      <c r="O13" s="2"/>
      <c r="P13" s="2"/>
    </row>
    <row r="14" spans="1:16" ht="13.5" customHeight="1">
      <c r="A14" s="2"/>
      <c r="B14" s="2"/>
      <c r="C14" s="2"/>
      <c r="D14" s="35"/>
      <c r="E14" s="283" t="s">
        <v>10</v>
      </c>
      <c r="F14" s="283"/>
      <c r="G14" s="283"/>
      <c r="H14" s="282"/>
      <c r="I14" s="282"/>
      <c r="J14" s="282"/>
      <c r="K14" s="282"/>
      <c r="L14" s="282"/>
      <c r="M14" s="35"/>
      <c r="N14" s="2"/>
      <c r="O14" s="2"/>
      <c r="P14" s="2"/>
    </row>
    <row r="15" spans="1:16" ht="13.5" customHeight="1">
      <c r="A15" s="2"/>
      <c r="B15" s="2"/>
      <c r="C15" s="2"/>
      <c r="D15" s="35"/>
      <c r="E15" s="283"/>
      <c r="F15" s="283"/>
      <c r="G15" s="283"/>
      <c r="H15" s="282"/>
      <c r="I15" s="282"/>
      <c r="J15" s="282"/>
      <c r="K15" s="282"/>
      <c r="L15" s="282"/>
      <c r="M15" s="35"/>
      <c r="N15" s="2"/>
      <c r="O15" s="2"/>
      <c r="P15" s="2"/>
    </row>
    <row r="16" spans="1:16" ht="13.5" customHeight="1">
      <c r="A16" s="2"/>
      <c r="B16" s="2"/>
      <c r="C16" s="2"/>
      <c r="D16" s="35"/>
      <c r="E16" s="283" t="s">
        <v>11</v>
      </c>
      <c r="F16" s="283"/>
      <c r="G16" s="283"/>
      <c r="H16" s="282"/>
      <c r="I16" s="282"/>
      <c r="J16" s="282"/>
      <c r="K16" s="282"/>
      <c r="L16" s="282"/>
      <c r="M16" s="35"/>
      <c r="N16" s="2"/>
      <c r="O16" s="2"/>
      <c r="P16" s="2"/>
    </row>
    <row r="17" spans="1:16" ht="13.5" customHeight="1">
      <c r="A17" s="2"/>
      <c r="B17" s="2"/>
      <c r="C17" s="2"/>
      <c r="D17" s="35"/>
      <c r="E17" s="283"/>
      <c r="F17" s="283"/>
      <c r="G17" s="283"/>
      <c r="H17" s="282"/>
      <c r="I17" s="282"/>
      <c r="J17" s="282"/>
      <c r="K17" s="282"/>
      <c r="L17" s="282"/>
      <c r="M17" s="35"/>
      <c r="N17" s="2"/>
      <c r="O17" s="2"/>
      <c r="P17" s="2"/>
    </row>
    <row r="18" spans="1:16" ht="13.5" customHeight="1">
      <c r="A18" s="2"/>
      <c r="B18" s="2"/>
      <c r="C18" s="2"/>
      <c r="D18" s="35"/>
      <c r="E18" s="283" t="s">
        <v>12</v>
      </c>
      <c r="F18" s="283"/>
      <c r="G18" s="283"/>
      <c r="H18" s="282"/>
      <c r="I18" s="282"/>
      <c r="J18" s="282"/>
      <c r="K18" s="282"/>
      <c r="L18" s="282"/>
      <c r="M18" s="35"/>
      <c r="N18" s="2"/>
      <c r="O18" s="2"/>
      <c r="P18" s="2"/>
    </row>
    <row r="19" spans="1:16" ht="13.5" customHeight="1">
      <c r="A19" s="2"/>
      <c r="B19" s="2"/>
      <c r="C19" s="2"/>
      <c r="D19" s="35"/>
      <c r="E19" s="283"/>
      <c r="F19" s="283"/>
      <c r="G19" s="283"/>
      <c r="H19" s="282"/>
      <c r="I19" s="282"/>
      <c r="J19" s="282"/>
      <c r="K19" s="282"/>
      <c r="L19" s="282"/>
      <c r="M19" s="35"/>
      <c r="N19" s="2"/>
      <c r="O19" s="2"/>
      <c r="P19" s="2"/>
    </row>
    <row r="20" spans="1:16" ht="13.5" customHeight="1">
      <c r="A20" s="2"/>
      <c r="B20" s="2"/>
      <c r="C20" s="2"/>
      <c r="D20" s="35"/>
      <c r="E20" s="283" t="s">
        <v>49</v>
      </c>
      <c r="F20" s="283"/>
      <c r="G20" s="283"/>
      <c r="H20" s="282"/>
      <c r="I20" s="282"/>
      <c r="J20" s="282"/>
      <c r="K20" s="282"/>
      <c r="L20" s="282"/>
      <c r="M20" s="35"/>
      <c r="N20" s="2"/>
      <c r="O20" s="2"/>
      <c r="P20" s="2"/>
    </row>
    <row r="21" spans="1:16" ht="13.5" customHeight="1">
      <c r="A21" s="2"/>
      <c r="B21" s="2"/>
      <c r="C21" s="2"/>
      <c r="D21" s="35"/>
      <c r="E21" s="283"/>
      <c r="F21" s="283"/>
      <c r="G21" s="283"/>
      <c r="H21" s="282"/>
      <c r="I21" s="282"/>
      <c r="J21" s="282"/>
      <c r="K21" s="282"/>
      <c r="L21" s="282"/>
      <c r="M21" s="35"/>
      <c r="N21" s="2"/>
      <c r="O21" s="2"/>
      <c r="P21" s="2"/>
    </row>
    <row r="22" spans="1:16" ht="13.5" customHeight="1">
      <c r="A22" s="2"/>
      <c r="B22" s="2"/>
      <c r="C22" s="2"/>
      <c r="D22" s="35"/>
      <c r="E22" s="283" t="s">
        <v>13</v>
      </c>
      <c r="F22" s="283"/>
      <c r="G22" s="283"/>
      <c r="H22" s="282"/>
      <c r="I22" s="282"/>
      <c r="J22" s="282"/>
      <c r="K22" s="282"/>
      <c r="L22" s="282"/>
      <c r="M22" s="35"/>
      <c r="N22" s="2"/>
      <c r="O22" s="2"/>
      <c r="P22" s="2"/>
    </row>
    <row r="23" spans="1:16" ht="13.5" customHeight="1">
      <c r="A23" s="2"/>
      <c r="B23" s="2"/>
      <c r="C23" s="2"/>
      <c r="D23" s="35"/>
      <c r="E23" s="283"/>
      <c r="F23" s="283"/>
      <c r="G23" s="283"/>
      <c r="H23" s="282"/>
      <c r="I23" s="282"/>
      <c r="J23" s="282"/>
      <c r="K23" s="282"/>
      <c r="L23" s="282"/>
      <c r="M23" s="35"/>
      <c r="N23" s="2"/>
      <c r="O23" s="2"/>
      <c r="P23" s="2"/>
    </row>
    <row r="24" spans="1:16" ht="18" customHeight="1">
      <c r="A24" s="2"/>
      <c r="B24" s="2"/>
      <c r="C24" s="2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2"/>
      <c r="O24" s="2"/>
      <c r="P24" s="2"/>
    </row>
    <row r="25" spans="1:16" ht="18" customHeight="1">
      <c r="A25" s="2"/>
      <c r="B25" s="2"/>
      <c r="C25" s="2"/>
      <c r="D25" s="35"/>
      <c r="E25" s="35"/>
      <c r="F25" s="35"/>
      <c r="G25" s="35"/>
      <c r="H25" s="35"/>
      <c r="I25" s="35"/>
      <c r="J25" s="35"/>
      <c r="K25" s="35"/>
      <c r="L25" s="37"/>
      <c r="M25" s="35"/>
      <c r="N25" s="2"/>
      <c r="O25" s="2"/>
      <c r="P25" s="2"/>
    </row>
    <row r="26" spans="1:16" ht="18" customHeight="1">
      <c r="A26" s="2"/>
      <c r="B26" s="2"/>
      <c r="C26" s="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"/>
      <c r="O26" s="2"/>
      <c r="P26" s="2"/>
    </row>
    <row r="27" spans="1:16" ht="18" customHeight="1">
      <c r="A27" s="2"/>
      <c r="B27" s="2"/>
      <c r="C27" s="2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2"/>
      <c r="O27" s="2"/>
      <c r="P27" s="2"/>
    </row>
    <row r="28" spans="1:16" ht="18" customHeight="1">
      <c r="A28" s="2"/>
      <c r="B28" s="2"/>
      <c r="C28" s="2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2"/>
      <c r="O28" s="2"/>
      <c r="P28" s="2"/>
    </row>
    <row r="29" spans="1:16" ht="18" customHeight="1">
      <c r="A29" s="2"/>
      <c r="B29" s="2"/>
      <c r="C29" s="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2"/>
      <c r="O29" s="2"/>
      <c r="P29" s="2"/>
    </row>
    <row r="30" spans="1:16" ht="18" customHeight="1">
      <c r="A30" s="2"/>
      <c r="B30" s="2"/>
      <c r="C30" s="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2"/>
      <c r="O30" s="2"/>
      <c r="P30" s="2"/>
    </row>
    <row r="31" spans="1:16" ht="18" customHeight="1">
      <c r="A31" s="2"/>
      <c r="B31" s="2"/>
      <c r="C31" s="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2"/>
      <c r="O31" s="2"/>
      <c r="P31" s="2"/>
    </row>
    <row r="32" spans="1:16" ht="18" customHeight="1">
      <c r="A32" s="2"/>
      <c r="B32" s="2"/>
      <c r="C32" s="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2"/>
      <c r="O32" s="2"/>
      <c r="P32" s="2"/>
    </row>
    <row r="33" spans="1:16" ht="18" customHeight="1">
      <c r="A33" s="2"/>
      <c r="B33" s="2"/>
      <c r="C33" s="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2"/>
      <c r="O33" s="2"/>
      <c r="P33" s="2"/>
    </row>
    <row r="34" spans="1:16" ht="18" customHeight="1">
      <c r="A34" s="2"/>
      <c r="B34" s="2"/>
      <c r="C34" s="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"/>
      <c r="O34" s="2"/>
      <c r="P34" s="2"/>
    </row>
    <row r="35" spans="1:16" ht="18" customHeight="1">
      <c r="A35" s="2"/>
      <c r="B35" s="2"/>
      <c r="C35" s="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2"/>
      <c r="O35" s="2"/>
      <c r="P35" s="2"/>
    </row>
    <row r="36" spans="1:16" ht="18" customHeight="1">
      <c r="A36" s="2"/>
      <c r="B36" s="2"/>
      <c r="C36" s="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2"/>
      <c r="O36" s="2"/>
      <c r="P36" s="2"/>
    </row>
    <row r="37" spans="1:16" ht="18" customHeight="1">
      <c r="A37" s="2"/>
      <c r="B37" s="2"/>
      <c r="C37" s="2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2"/>
      <c r="O37" s="2"/>
      <c r="P37" s="2"/>
    </row>
    <row r="38" spans="1:16" ht="18" customHeight="1">
      <c r="A38" s="2"/>
      <c r="B38" s="2"/>
      <c r="C38" s="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"/>
      <c r="O38" s="2"/>
      <c r="P38" s="2"/>
    </row>
    <row r="39" spans="1:16" ht="18" customHeight="1">
      <c r="A39" s="2"/>
      <c r="B39" s="2"/>
      <c r="C39" s="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2"/>
      <c r="O39" s="2"/>
      <c r="P39" s="2"/>
    </row>
    <row r="40" spans="1:16" ht="18" customHeight="1">
      <c r="A40" s="2"/>
      <c r="B40" s="2"/>
      <c r="C40" s="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"/>
      <c r="O40" s="2"/>
      <c r="P40" s="2"/>
    </row>
    <row r="41" spans="1:16" ht="18" customHeight="1">
      <c r="A41" s="2"/>
      <c r="B41" s="2"/>
      <c r="C41" s="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2"/>
      <c r="O41" s="2"/>
      <c r="P41" s="2"/>
    </row>
    <row r="42" spans="1:16" ht="18" customHeight="1">
      <c r="A42" s="2"/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 sheet="1" objects="1" scenarios="1" selectLockedCells="1"/>
  <mergeCells count="19">
    <mergeCell ref="E12:G13"/>
    <mergeCell ref="E14:G15"/>
    <mergeCell ref="E2:L4"/>
    <mergeCell ref="H6:L7"/>
    <mergeCell ref="H8:L9"/>
    <mergeCell ref="E6:G7"/>
    <mergeCell ref="E8:G9"/>
    <mergeCell ref="H10:L11"/>
    <mergeCell ref="E10:G11"/>
    <mergeCell ref="H12:L13"/>
    <mergeCell ref="H14:L15"/>
    <mergeCell ref="E22:G23"/>
    <mergeCell ref="H22:L23"/>
    <mergeCell ref="H16:L17"/>
    <mergeCell ref="H18:L19"/>
    <mergeCell ref="E20:G21"/>
    <mergeCell ref="H20:L21"/>
    <mergeCell ref="E16:G17"/>
    <mergeCell ref="E18:G19"/>
  </mergeCells>
  <printOptions/>
  <pageMargins left="1.31" right="0.7874015748031497" top="0.7874015748031497" bottom="0.7874015748031497" header="0.5905511811023623" footer="0.590551181102362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AR4"/>
  <sheetViews>
    <sheetView zoomScalePageLayoutView="0" workbookViewId="0" topLeftCell="A1">
      <selection activeCell="D4" sqref="D4:G4"/>
    </sheetView>
  </sheetViews>
  <sheetFormatPr defaultColWidth="9.00390625" defaultRowHeight="12.75"/>
  <sheetData>
    <row r="1" spans="1:44" s="4" customFormat="1" ht="32.25" customHeight="1" thickBot="1" thickTop="1">
      <c r="A1" s="293" t="s">
        <v>89</v>
      </c>
      <c r="B1" s="294"/>
      <c r="C1" s="294"/>
      <c r="D1" s="294"/>
      <c r="E1" s="294"/>
      <c r="F1" s="294"/>
      <c r="G1" s="294"/>
      <c r="H1" s="294"/>
      <c r="I1" s="295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</row>
    <row r="2" spans="1:44" s="4" customFormat="1" ht="18" customHeight="1" thickBot="1" thickTop="1">
      <c r="A2" s="298" t="s">
        <v>17</v>
      </c>
      <c r="B2" s="299"/>
      <c r="C2" s="299"/>
      <c r="D2" s="296"/>
      <c r="E2" s="297"/>
      <c r="F2" s="297"/>
      <c r="G2" s="297"/>
      <c r="H2" s="164"/>
      <c r="I2" s="165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</row>
    <row r="3" spans="1:44" s="4" customFormat="1" ht="18" customHeight="1" thickBot="1" thickTop="1">
      <c r="A3" s="298" t="s">
        <v>18</v>
      </c>
      <c r="B3" s="299"/>
      <c r="C3" s="299"/>
      <c r="D3" s="296"/>
      <c r="E3" s="297"/>
      <c r="F3" s="297"/>
      <c r="G3" s="297"/>
      <c r="H3" s="164"/>
      <c r="I3" s="165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</row>
    <row r="4" spans="1:44" s="4" customFormat="1" ht="18" customHeight="1" thickBot="1" thickTop="1">
      <c r="A4" s="300" t="s">
        <v>19</v>
      </c>
      <c r="B4" s="301"/>
      <c r="C4" s="301"/>
      <c r="D4" s="302"/>
      <c r="E4" s="303"/>
      <c r="F4" s="303"/>
      <c r="G4" s="303"/>
      <c r="H4" s="166"/>
      <c r="I4" s="167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</row>
    <row r="5" ht="13.5" thickTop="1"/>
  </sheetData>
  <sheetProtection/>
  <protectedRanges>
    <protectedRange sqref="D2:G4" name="Aralık1"/>
  </protectedRanges>
  <mergeCells count="7">
    <mergeCell ref="A1:I1"/>
    <mergeCell ref="D2:G2"/>
    <mergeCell ref="A2:C2"/>
    <mergeCell ref="A3:C3"/>
    <mergeCell ref="A4:C4"/>
    <mergeCell ref="D3:G3"/>
    <mergeCell ref="D4:G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55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3" width="8.875" style="4" customWidth="1"/>
    <col min="4" max="4" width="9.75390625" style="4" customWidth="1"/>
    <col min="5" max="5" width="8.75390625" style="4" customWidth="1"/>
    <col min="6" max="6" width="10.75390625" style="4" customWidth="1"/>
    <col min="7" max="7" width="45.75390625" style="4" customWidth="1"/>
    <col min="8" max="8" width="10.75390625" style="4" customWidth="1"/>
    <col min="9" max="16384" width="9.125" style="4" customWidth="1"/>
  </cols>
  <sheetData>
    <row r="1" spans="1:11" ht="12.75">
      <c r="A1" s="2"/>
      <c r="B1" s="2"/>
      <c r="C1" s="2"/>
      <c r="D1" s="28"/>
      <c r="E1" s="28"/>
      <c r="F1" s="28"/>
      <c r="G1" s="28"/>
      <c r="H1" s="28"/>
      <c r="I1" s="2"/>
      <c r="J1" s="2"/>
      <c r="K1" s="2"/>
    </row>
    <row r="2" spans="1:11" ht="36" customHeight="1">
      <c r="A2" s="2"/>
      <c r="B2" s="2"/>
      <c r="C2" s="2"/>
      <c r="D2" s="28"/>
      <c r="E2" s="304" t="s">
        <v>5</v>
      </c>
      <c r="F2" s="304"/>
      <c r="G2" s="304"/>
      <c r="H2" s="29"/>
      <c r="I2" s="2"/>
      <c r="J2" s="2"/>
      <c r="K2" s="2"/>
    </row>
    <row r="3" spans="1:11" ht="35.25" customHeight="1">
      <c r="A3" s="2"/>
      <c r="B3" s="2"/>
      <c r="C3" s="2"/>
      <c r="D3" s="28"/>
      <c r="E3" s="33" t="s">
        <v>55</v>
      </c>
      <c r="F3" s="34" t="s">
        <v>14</v>
      </c>
      <c r="G3" s="34" t="s">
        <v>1</v>
      </c>
      <c r="H3" s="28"/>
      <c r="I3" s="2"/>
      <c r="J3" s="2"/>
      <c r="K3" s="2"/>
    </row>
    <row r="4" spans="1:11" ht="12.75">
      <c r="A4" s="2"/>
      <c r="B4" s="2"/>
      <c r="C4" s="2"/>
      <c r="D4" s="28"/>
      <c r="E4" s="32" t="str">
        <f>IF(F4&gt;0,1," ")</f>
        <v> </v>
      </c>
      <c r="F4" s="43"/>
      <c r="G4" s="42"/>
      <c r="H4" s="28"/>
      <c r="I4" s="2"/>
      <c r="J4" s="2"/>
      <c r="K4" s="2"/>
    </row>
    <row r="5" spans="1:11" ht="12.75">
      <c r="A5" s="2"/>
      <c r="B5" s="2"/>
      <c r="C5" s="2"/>
      <c r="D5" s="28"/>
      <c r="E5" s="32" t="str">
        <f>IF(F5&gt;0,2," ")</f>
        <v> </v>
      </c>
      <c r="F5" s="43"/>
      <c r="G5" s="42"/>
      <c r="H5" s="28"/>
      <c r="I5" s="2"/>
      <c r="J5" s="2"/>
      <c r="K5" s="2"/>
    </row>
    <row r="6" spans="1:11" ht="12.75">
      <c r="A6" s="2"/>
      <c r="B6" s="2"/>
      <c r="C6" s="2"/>
      <c r="D6" s="28"/>
      <c r="E6" s="32" t="str">
        <f>IF(F6&gt;0,3," ")</f>
        <v> </v>
      </c>
      <c r="F6" s="43"/>
      <c r="G6" s="42"/>
      <c r="H6" s="28"/>
      <c r="I6" s="2"/>
      <c r="J6" s="2"/>
      <c r="K6" s="2"/>
    </row>
    <row r="7" spans="1:11" ht="12.75">
      <c r="A7" s="2"/>
      <c r="B7" s="2"/>
      <c r="C7" s="2"/>
      <c r="D7" s="28"/>
      <c r="E7" s="32" t="str">
        <f>IF(F7&gt;0,4," ")</f>
        <v> </v>
      </c>
      <c r="F7" s="43"/>
      <c r="G7" s="42"/>
      <c r="H7" s="28"/>
      <c r="I7" s="2"/>
      <c r="J7" s="2"/>
      <c r="K7" s="2"/>
    </row>
    <row r="8" spans="1:11" ht="12.75">
      <c r="A8" s="2"/>
      <c r="B8" s="2"/>
      <c r="C8" s="2"/>
      <c r="D8" s="28"/>
      <c r="E8" s="32" t="str">
        <f>IF(F8&gt;0,5," ")</f>
        <v> </v>
      </c>
      <c r="F8" s="43"/>
      <c r="G8" s="42"/>
      <c r="H8" s="28"/>
      <c r="I8" s="2"/>
      <c r="J8" s="2"/>
      <c r="K8" s="2"/>
    </row>
    <row r="9" spans="1:11" ht="12.75">
      <c r="A9" s="2"/>
      <c r="B9" s="2"/>
      <c r="C9" s="2"/>
      <c r="D9" s="28"/>
      <c r="E9" s="32" t="str">
        <f>IF(F9&gt;0,6," ")</f>
        <v> </v>
      </c>
      <c r="F9" s="43"/>
      <c r="G9" s="42"/>
      <c r="H9" s="28"/>
      <c r="I9" s="2"/>
      <c r="J9" s="2"/>
      <c r="K9" s="2"/>
    </row>
    <row r="10" spans="1:11" ht="12.75">
      <c r="A10" s="2"/>
      <c r="B10" s="2"/>
      <c r="C10" s="2"/>
      <c r="D10" s="28"/>
      <c r="E10" s="32" t="str">
        <f>IF(F10&gt;0,7," ")</f>
        <v> </v>
      </c>
      <c r="F10" s="43"/>
      <c r="G10" s="42"/>
      <c r="H10" s="28"/>
      <c r="I10" s="2"/>
      <c r="J10" s="2"/>
      <c r="K10" s="2"/>
    </row>
    <row r="11" spans="1:11" ht="12.75">
      <c r="A11" s="2"/>
      <c r="B11" s="2"/>
      <c r="C11" s="2"/>
      <c r="D11" s="28"/>
      <c r="E11" s="32" t="str">
        <f>IF(F11&gt;0,8," ")</f>
        <v> </v>
      </c>
      <c r="F11" s="43"/>
      <c r="G11" s="42"/>
      <c r="H11" s="28"/>
      <c r="I11" s="2"/>
      <c r="J11" s="2"/>
      <c r="K11" s="2"/>
    </row>
    <row r="12" spans="1:11" ht="12.75">
      <c r="A12" s="2"/>
      <c r="B12" s="2"/>
      <c r="C12" s="2"/>
      <c r="D12" s="28"/>
      <c r="E12" s="32" t="str">
        <f>IF(F12&gt;0,9," ")</f>
        <v> </v>
      </c>
      <c r="F12" s="43"/>
      <c r="G12" s="42"/>
      <c r="H12" s="28"/>
      <c r="I12" s="2"/>
      <c r="J12" s="2"/>
      <c r="K12" s="2"/>
    </row>
    <row r="13" spans="1:11" ht="12.75">
      <c r="A13" s="2"/>
      <c r="B13" s="2"/>
      <c r="C13" s="2"/>
      <c r="D13" s="28"/>
      <c r="E13" s="32" t="str">
        <f>IF(F13&gt;0,10," ")</f>
        <v> </v>
      </c>
      <c r="F13" s="43"/>
      <c r="G13" s="42"/>
      <c r="H13" s="28"/>
      <c r="I13" s="2"/>
      <c r="J13" s="2"/>
      <c r="K13" s="2"/>
    </row>
    <row r="14" spans="1:11" ht="12.75">
      <c r="A14" s="2"/>
      <c r="B14" s="2"/>
      <c r="C14" s="2"/>
      <c r="D14" s="28"/>
      <c r="E14" s="32" t="str">
        <f>IF(F14&gt;0,11," ")</f>
        <v> </v>
      </c>
      <c r="F14" s="43"/>
      <c r="G14" s="42"/>
      <c r="H14" s="28"/>
      <c r="I14" s="2"/>
      <c r="J14" s="2"/>
      <c r="K14" s="2"/>
    </row>
    <row r="15" spans="1:11" ht="12.75">
      <c r="A15" s="2"/>
      <c r="B15" s="2"/>
      <c r="C15" s="2"/>
      <c r="D15" s="28"/>
      <c r="E15" s="32" t="str">
        <f>IF(F15&gt;0,12," ")</f>
        <v> </v>
      </c>
      <c r="F15" s="43"/>
      <c r="G15" s="42"/>
      <c r="H15" s="28"/>
      <c r="I15" s="2"/>
      <c r="J15" s="2"/>
      <c r="K15" s="2"/>
    </row>
    <row r="16" spans="1:11" ht="12.75">
      <c r="A16" s="2"/>
      <c r="B16" s="2"/>
      <c r="C16" s="2"/>
      <c r="D16" s="28"/>
      <c r="E16" s="32" t="str">
        <f>IF(F16&gt;0,13," ")</f>
        <v> </v>
      </c>
      <c r="F16" s="43"/>
      <c r="G16" s="42"/>
      <c r="H16" s="28"/>
      <c r="I16" s="2"/>
      <c r="J16" s="2"/>
      <c r="K16" s="2"/>
    </row>
    <row r="17" spans="1:11" ht="12.75">
      <c r="A17" s="2"/>
      <c r="B17" s="2"/>
      <c r="C17" s="2"/>
      <c r="D17" s="28"/>
      <c r="E17" s="32" t="str">
        <f>IF(F17&gt;0,14," ")</f>
        <v> </v>
      </c>
      <c r="F17" s="43"/>
      <c r="G17" s="42"/>
      <c r="H17" s="28"/>
      <c r="I17" s="2"/>
      <c r="J17" s="2"/>
      <c r="K17" s="2"/>
    </row>
    <row r="18" spans="1:11" ht="12.75">
      <c r="A18" s="2"/>
      <c r="B18" s="2"/>
      <c r="C18" s="2"/>
      <c r="D18" s="28"/>
      <c r="E18" s="32" t="str">
        <f>IF(F18&gt;0,15," ")</f>
        <v> </v>
      </c>
      <c r="F18" s="43"/>
      <c r="G18" s="42"/>
      <c r="H18" s="28"/>
      <c r="I18" s="2"/>
      <c r="J18" s="2"/>
      <c r="K18" s="2"/>
    </row>
    <row r="19" spans="1:11" ht="12.75">
      <c r="A19" s="2"/>
      <c r="B19" s="2"/>
      <c r="C19" s="2"/>
      <c r="D19" s="28"/>
      <c r="E19" s="32" t="str">
        <f>IF(F19&gt;0,16," ")</f>
        <v> </v>
      </c>
      <c r="F19" s="43"/>
      <c r="G19" s="42"/>
      <c r="H19" s="28"/>
      <c r="I19" s="2"/>
      <c r="J19" s="2"/>
      <c r="K19" s="2"/>
    </row>
    <row r="20" spans="1:11" ht="12.75">
      <c r="A20" s="2"/>
      <c r="B20" s="2"/>
      <c r="C20" s="2"/>
      <c r="D20" s="28"/>
      <c r="E20" s="32" t="str">
        <f>IF(F20&gt;0,17," ")</f>
        <v> </v>
      </c>
      <c r="F20" s="43"/>
      <c r="G20" s="42"/>
      <c r="H20" s="28"/>
      <c r="I20" s="2"/>
      <c r="J20" s="2"/>
      <c r="K20" s="2"/>
    </row>
    <row r="21" spans="1:11" ht="12.75">
      <c r="A21" s="2"/>
      <c r="B21" s="2"/>
      <c r="C21" s="2"/>
      <c r="D21" s="28"/>
      <c r="E21" s="32" t="str">
        <f>IF(F21&gt;0,18," ")</f>
        <v> </v>
      </c>
      <c r="F21" s="43"/>
      <c r="G21" s="42"/>
      <c r="H21" s="28"/>
      <c r="I21" s="2"/>
      <c r="J21" s="2"/>
      <c r="K21" s="2"/>
    </row>
    <row r="22" spans="1:11" ht="12.75">
      <c r="A22" s="2"/>
      <c r="B22" s="2"/>
      <c r="C22" s="2"/>
      <c r="D22" s="28"/>
      <c r="E22" s="32" t="str">
        <f>IF(F22&gt;0,19," ")</f>
        <v> </v>
      </c>
      <c r="F22" s="43"/>
      <c r="G22" s="42"/>
      <c r="H22" s="28"/>
      <c r="I22" s="2"/>
      <c r="J22" s="2"/>
      <c r="K22" s="2"/>
    </row>
    <row r="23" spans="1:11" ht="12.75">
      <c r="A23" s="2"/>
      <c r="B23" s="2"/>
      <c r="C23" s="2"/>
      <c r="D23" s="28"/>
      <c r="E23" s="32" t="str">
        <f>IF(F23&gt;0,20," ")</f>
        <v> </v>
      </c>
      <c r="F23" s="43"/>
      <c r="G23" s="42"/>
      <c r="H23" s="28"/>
      <c r="I23" s="2"/>
      <c r="J23" s="2"/>
      <c r="K23" s="2"/>
    </row>
    <row r="24" spans="1:11" ht="12.75">
      <c r="A24" s="2"/>
      <c r="B24" s="2"/>
      <c r="C24" s="2"/>
      <c r="D24" s="28"/>
      <c r="E24" s="32" t="str">
        <f>IF(F24&gt;0,21," ")</f>
        <v> </v>
      </c>
      <c r="F24" s="43"/>
      <c r="G24" s="42"/>
      <c r="H24" s="28"/>
      <c r="I24" s="2"/>
      <c r="J24" s="2"/>
      <c r="K24" s="2"/>
    </row>
    <row r="25" spans="1:11" ht="12.75">
      <c r="A25" s="2"/>
      <c r="B25" s="2"/>
      <c r="C25" s="2"/>
      <c r="D25" s="28"/>
      <c r="E25" s="32" t="str">
        <f>IF(F25&gt;0,22," ")</f>
        <v> </v>
      </c>
      <c r="F25" s="43"/>
      <c r="G25" s="42"/>
      <c r="H25" s="28"/>
      <c r="I25" s="2"/>
      <c r="J25" s="2"/>
      <c r="K25" s="2"/>
    </row>
    <row r="26" spans="1:11" ht="12.75">
      <c r="A26" s="2"/>
      <c r="B26" s="2"/>
      <c r="C26" s="2"/>
      <c r="D26" s="28"/>
      <c r="E26" s="32" t="str">
        <f>IF(F26&gt;0,23," ")</f>
        <v> </v>
      </c>
      <c r="F26" s="43"/>
      <c r="G26" s="42"/>
      <c r="H26" s="28"/>
      <c r="I26" s="2"/>
      <c r="J26" s="2"/>
      <c r="K26" s="2"/>
    </row>
    <row r="27" spans="1:11" ht="12.75">
      <c r="A27" s="2"/>
      <c r="B27" s="2"/>
      <c r="C27" s="2"/>
      <c r="D27" s="28"/>
      <c r="E27" s="32" t="str">
        <f>IF(F27&gt;0,24," ")</f>
        <v> </v>
      </c>
      <c r="F27" s="43"/>
      <c r="G27" s="42"/>
      <c r="H27" s="28"/>
      <c r="I27" s="2"/>
      <c r="J27" s="2"/>
      <c r="K27" s="2"/>
    </row>
    <row r="28" spans="1:11" ht="12.75">
      <c r="A28" s="2"/>
      <c r="B28" s="2"/>
      <c r="C28" s="2"/>
      <c r="D28" s="28"/>
      <c r="E28" s="32" t="str">
        <f>IF(F28&gt;0,25," ")</f>
        <v> </v>
      </c>
      <c r="F28" s="43"/>
      <c r="G28" s="42"/>
      <c r="H28" s="28"/>
      <c r="I28" s="2"/>
      <c r="J28" s="2"/>
      <c r="K28" s="2"/>
    </row>
    <row r="29" spans="1:11" ht="12.75">
      <c r="A29" s="2"/>
      <c r="B29" s="2"/>
      <c r="C29" s="2"/>
      <c r="D29" s="28"/>
      <c r="E29" s="32" t="str">
        <f>IF(F29&gt;0,26," ")</f>
        <v> </v>
      </c>
      <c r="F29" s="43"/>
      <c r="G29" s="42"/>
      <c r="H29" s="28"/>
      <c r="I29" s="2"/>
      <c r="J29" s="2"/>
      <c r="K29" s="2"/>
    </row>
    <row r="30" spans="1:11" ht="12.75">
      <c r="A30" s="2"/>
      <c r="B30" s="2"/>
      <c r="C30" s="2"/>
      <c r="D30" s="28"/>
      <c r="E30" s="32" t="str">
        <f>IF(F30&gt;0,27," ")</f>
        <v> </v>
      </c>
      <c r="F30" s="43"/>
      <c r="G30" s="42"/>
      <c r="H30" s="28"/>
      <c r="I30" s="2"/>
      <c r="J30" s="2"/>
      <c r="K30" s="2"/>
    </row>
    <row r="31" spans="1:11" ht="12.75">
      <c r="A31" s="2"/>
      <c r="B31" s="2"/>
      <c r="C31" s="2"/>
      <c r="D31" s="28"/>
      <c r="E31" s="32" t="str">
        <f>IF(F31&gt;0,28," ")</f>
        <v> </v>
      </c>
      <c r="F31" s="43"/>
      <c r="G31" s="42"/>
      <c r="H31" s="28"/>
      <c r="I31" s="2"/>
      <c r="J31" s="2"/>
      <c r="K31" s="2"/>
    </row>
    <row r="32" spans="1:11" ht="12.75">
      <c r="A32" s="2"/>
      <c r="B32" s="2"/>
      <c r="C32" s="2"/>
      <c r="D32" s="28"/>
      <c r="E32" s="32" t="str">
        <f>IF(F32&gt;0,29," ")</f>
        <v> </v>
      </c>
      <c r="F32" s="43"/>
      <c r="G32" s="42"/>
      <c r="H32" s="28"/>
      <c r="I32" s="2"/>
      <c r="J32" s="2"/>
      <c r="K32" s="2"/>
    </row>
    <row r="33" spans="1:11" ht="12.75">
      <c r="A33" s="2"/>
      <c r="B33" s="2"/>
      <c r="C33" s="2"/>
      <c r="D33" s="28"/>
      <c r="E33" s="32" t="str">
        <f>IF(F33&gt;0,30," ")</f>
        <v> </v>
      </c>
      <c r="F33" s="43"/>
      <c r="G33" s="42"/>
      <c r="H33" s="28"/>
      <c r="I33" s="2"/>
      <c r="J33" s="2"/>
      <c r="K33" s="2"/>
    </row>
    <row r="34" spans="1:11" ht="12.75">
      <c r="A34" s="2"/>
      <c r="B34" s="2"/>
      <c r="C34" s="2"/>
      <c r="D34" s="30"/>
      <c r="E34" s="32" t="str">
        <f>IF(F34&gt;0,31," ")</f>
        <v> </v>
      </c>
      <c r="F34" s="43"/>
      <c r="G34" s="42"/>
      <c r="H34" s="30"/>
      <c r="I34" s="2"/>
      <c r="J34" s="2"/>
      <c r="K34" s="2"/>
    </row>
    <row r="35" spans="1:11" ht="12.75">
      <c r="A35" s="2"/>
      <c r="B35" s="2"/>
      <c r="C35" s="2"/>
      <c r="D35" s="30"/>
      <c r="E35" s="32" t="str">
        <f>IF(F35&gt;0,32," ")</f>
        <v> </v>
      </c>
      <c r="F35" s="43"/>
      <c r="G35" s="42"/>
      <c r="H35" s="30"/>
      <c r="I35" s="2"/>
      <c r="J35" s="2"/>
      <c r="K35" s="2"/>
    </row>
    <row r="36" spans="1:11" ht="12.75">
      <c r="A36" s="2"/>
      <c r="B36" s="2"/>
      <c r="C36" s="2"/>
      <c r="D36" s="30"/>
      <c r="E36" s="32" t="str">
        <f>IF(F36&gt;0,33," ")</f>
        <v> </v>
      </c>
      <c r="F36" s="43"/>
      <c r="G36" s="42"/>
      <c r="H36" s="30"/>
      <c r="I36" s="2"/>
      <c r="J36" s="2"/>
      <c r="K36" s="2"/>
    </row>
    <row r="37" spans="1:11" ht="12.75">
      <c r="A37" s="2"/>
      <c r="B37" s="2"/>
      <c r="C37" s="2"/>
      <c r="D37" s="30"/>
      <c r="E37" s="32" t="str">
        <f>IF(F37&gt;0,34," ")</f>
        <v> </v>
      </c>
      <c r="F37" s="43"/>
      <c r="G37" s="42"/>
      <c r="H37" s="30"/>
      <c r="I37" s="2"/>
      <c r="J37" s="2"/>
      <c r="K37" s="2"/>
    </row>
    <row r="38" spans="1:11" ht="12.75">
      <c r="A38" s="2"/>
      <c r="B38" s="2"/>
      <c r="C38" s="2"/>
      <c r="D38" s="30"/>
      <c r="E38" s="32" t="str">
        <f>IF(F38&gt;0,35," ")</f>
        <v> </v>
      </c>
      <c r="F38" s="43"/>
      <c r="G38" s="42"/>
      <c r="H38" s="30"/>
      <c r="I38" s="2"/>
      <c r="J38" s="2"/>
      <c r="K38" s="2"/>
    </row>
    <row r="39" spans="1:11" ht="12.75">
      <c r="A39" s="2"/>
      <c r="B39" s="2"/>
      <c r="C39" s="2"/>
      <c r="D39" s="30"/>
      <c r="E39" s="32" t="str">
        <f>IF(F39&gt;0,36," ")</f>
        <v> </v>
      </c>
      <c r="F39" s="43"/>
      <c r="G39" s="42"/>
      <c r="H39" s="30"/>
      <c r="I39" s="2"/>
      <c r="J39" s="2"/>
      <c r="K39" s="2"/>
    </row>
    <row r="40" spans="1:11" ht="12.75">
      <c r="A40" s="2"/>
      <c r="B40" s="2"/>
      <c r="C40" s="2"/>
      <c r="D40" s="30"/>
      <c r="E40" s="32" t="str">
        <f>IF(F40&gt;0,37," ")</f>
        <v> </v>
      </c>
      <c r="F40" s="43"/>
      <c r="G40" s="42"/>
      <c r="H40" s="30"/>
      <c r="I40" s="2"/>
      <c r="J40" s="2"/>
      <c r="K40" s="2"/>
    </row>
    <row r="41" spans="1:11" ht="12.75">
      <c r="A41" s="2"/>
      <c r="B41" s="2"/>
      <c r="C41" s="2"/>
      <c r="D41" s="30"/>
      <c r="E41" s="32" t="str">
        <f>IF(F41&gt;0,38," ")</f>
        <v> </v>
      </c>
      <c r="F41" s="43"/>
      <c r="G41" s="42"/>
      <c r="H41" s="30"/>
      <c r="I41" s="2"/>
      <c r="J41" s="2"/>
      <c r="K41" s="2"/>
    </row>
    <row r="42" spans="1:11" ht="12.75">
      <c r="A42" s="2"/>
      <c r="B42" s="2"/>
      <c r="C42" s="2"/>
      <c r="D42" s="30"/>
      <c r="E42" s="32" t="str">
        <f>IF(F42&gt;0,39," ")</f>
        <v> </v>
      </c>
      <c r="F42" s="43"/>
      <c r="G42" s="42"/>
      <c r="H42" s="30"/>
      <c r="I42" s="2"/>
      <c r="J42" s="2"/>
      <c r="K42" s="2"/>
    </row>
    <row r="43" spans="1:11" ht="12.75">
      <c r="A43" s="2"/>
      <c r="B43" s="2"/>
      <c r="C43" s="2"/>
      <c r="D43" s="30"/>
      <c r="E43" s="32" t="str">
        <f>IF(F43&gt;0,40," ")</f>
        <v> </v>
      </c>
      <c r="F43" s="43"/>
      <c r="G43" s="42"/>
      <c r="H43" s="30"/>
      <c r="I43" s="2"/>
      <c r="J43" s="2"/>
      <c r="K43" s="2"/>
    </row>
    <row r="44" spans="1:11" ht="12.75">
      <c r="A44" s="2"/>
      <c r="B44" s="2"/>
      <c r="C44" s="2"/>
      <c r="D44" s="31"/>
      <c r="E44" s="31"/>
      <c r="F44" s="31"/>
      <c r="G44" s="31"/>
      <c r="H44" s="31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sheetProtection selectLockedCells="1"/>
  <mergeCells count="1">
    <mergeCell ref="E2:G2"/>
  </mergeCells>
  <dataValidations count="3">
    <dataValidation allowBlank="1" showInputMessage="1" showErrorMessage="1" prompt="Sıra numarası program tarafından otomatik olarak verilmektedir!" sqref="E4:E43"/>
    <dataValidation allowBlank="1" showInputMessage="1" showErrorMessage="1" prompt="Öğrencinin numarasını giriniz." sqref="F4:F43"/>
    <dataValidation allowBlank="1" showInputMessage="1" showErrorMessage="1" prompt="Öğrencinin ad ve soyadını giriniz." sqref="G4:G43"/>
  </dataValidations>
  <printOptions/>
  <pageMargins left="1.57" right="0.7874015748031497" top="0.47" bottom="0.3" header="0.32" footer="0.2"/>
  <pageSetup horizontalDpi="600" verticalDpi="600" orientation="portrait" paperSize="9" r:id="rId2"/>
  <ignoredErrors>
    <ignoredError sqref="E37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T20"/>
  <sheetViews>
    <sheetView zoomScalePageLayoutView="0" workbookViewId="0" topLeftCell="A1">
      <selection activeCell="E19" sqref="E19:AC19"/>
    </sheetView>
  </sheetViews>
  <sheetFormatPr defaultColWidth="9.00390625" defaultRowHeight="12.75"/>
  <cols>
    <col min="1" max="1" width="2.375" style="4" customWidth="1"/>
    <col min="2" max="3" width="4.25390625" style="4" customWidth="1"/>
    <col min="4" max="4" width="4.625" style="4" customWidth="1"/>
    <col min="5" max="44" width="3.25390625" style="4" customWidth="1"/>
    <col min="45" max="45" width="8.625" style="4" customWidth="1"/>
    <col min="46" max="46" width="2.75390625" style="4" customWidth="1"/>
    <col min="47" max="16384" width="9.125" style="4" customWidth="1"/>
  </cols>
  <sheetData>
    <row r="1" spans="1:46" ht="18" customHeight="1">
      <c r="A1" s="26"/>
      <c r="B1" s="327" t="s">
        <v>24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9"/>
      <c r="AT1" s="26"/>
    </row>
    <row r="2" spans="1:46" ht="18" customHeight="1">
      <c r="A2" s="26"/>
      <c r="B2" s="330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2"/>
      <c r="AT2" s="26"/>
    </row>
    <row r="3" spans="1:46" ht="16.5" customHeight="1">
      <c r="A3" s="26"/>
      <c r="B3" s="333" t="s">
        <v>84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26"/>
    </row>
    <row r="4" spans="1:46" ht="16.5" customHeight="1">
      <c r="A4" s="26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26"/>
    </row>
    <row r="5" spans="1:46" ht="15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ht="18" customHeight="1">
      <c r="A6" s="26"/>
      <c r="B6" s="309" t="s">
        <v>52</v>
      </c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1"/>
      <c r="AS6" s="305" t="s">
        <v>2</v>
      </c>
      <c r="AT6" s="26"/>
    </row>
    <row r="7" spans="1:46" ht="12.75" customHeight="1">
      <c r="A7" s="26"/>
      <c r="B7" s="312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4"/>
      <c r="AS7" s="306"/>
      <c r="AT7" s="26"/>
    </row>
    <row r="8" spans="1:46" ht="21" customHeight="1">
      <c r="A8" s="26"/>
      <c r="B8" s="308" t="s">
        <v>15</v>
      </c>
      <c r="C8" s="308"/>
      <c r="D8" s="308"/>
      <c r="E8" s="51">
        <v>1</v>
      </c>
      <c r="F8" s="51">
        <v>2</v>
      </c>
      <c r="G8" s="51">
        <v>3</v>
      </c>
      <c r="H8" s="51">
        <v>4</v>
      </c>
      <c r="I8" s="51">
        <v>5</v>
      </c>
      <c r="J8" s="51">
        <v>6</v>
      </c>
      <c r="K8" s="51">
        <v>7</v>
      </c>
      <c r="L8" s="51">
        <v>8</v>
      </c>
      <c r="M8" s="51">
        <v>9</v>
      </c>
      <c r="N8" s="51">
        <v>10</v>
      </c>
      <c r="O8" s="51">
        <v>11</v>
      </c>
      <c r="P8" s="51">
        <v>12</v>
      </c>
      <c r="Q8" s="51">
        <v>13</v>
      </c>
      <c r="R8" s="51">
        <v>14</v>
      </c>
      <c r="S8" s="51">
        <v>15</v>
      </c>
      <c r="T8" s="51">
        <v>16</v>
      </c>
      <c r="U8" s="51">
        <v>17</v>
      </c>
      <c r="V8" s="51">
        <v>18</v>
      </c>
      <c r="W8" s="51">
        <v>19</v>
      </c>
      <c r="X8" s="51">
        <v>20</v>
      </c>
      <c r="Y8" s="51">
        <v>21</v>
      </c>
      <c r="Z8" s="51">
        <v>22</v>
      </c>
      <c r="AA8" s="51">
        <v>23</v>
      </c>
      <c r="AB8" s="51">
        <v>24</v>
      </c>
      <c r="AC8" s="51">
        <v>25</v>
      </c>
      <c r="AD8" s="51">
        <v>26</v>
      </c>
      <c r="AE8" s="51">
        <v>27</v>
      </c>
      <c r="AF8" s="51">
        <v>28</v>
      </c>
      <c r="AG8" s="51">
        <v>29</v>
      </c>
      <c r="AH8" s="51">
        <v>30</v>
      </c>
      <c r="AI8" s="51">
        <v>31</v>
      </c>
      <c r="AJ8" s="51">
        <v>32</v>
      </c>
      <c r="AK8" s="51">
        <v>33</v>
      </c>
      <c r="AL8" s="51">
        <v>34</v>
      </c>
      <c r="AM8" s="51">
        <v>35</v>
      </c>
      <c r="AN8" s="51">
        <v>36</v>
      </c>
      <c r="AO8" s="51">
        <v>37</v>
      </c>
      <c r="AP8" s="51">
        <v>38</v>
      </c>
      <c r="AQ8" s="51">
        <v>39</v>
      </c>
      <c r="AR8" s="51">
        <v>40</v>
      </c>
      <c r="AS8" s="307"/>
      <c r="AT8" s="26"/>
    </row>
    <row r="9" spans="1:46" ht="25.5" customHeight="1">
      <c r="A9" s="26"/>
      <c r="B9" s="316" t="s">
        <v>16</v>
      </c>
      <c r="C9" s="316"/>
      <c r="D9" s="316"/>
      <c r="E9" s="148">
        <v>4</v>
      </c>
      <c r="F9" s="148">
        <v>4</v>
      </c>
      <c r="G9" s="148">
        <v>4</v>
      </c>
      <c r="H9" s="148">
        <v>4</v>
      </c>
      <c r="I9" s="148">
        <v>4</v>
      </c>
      <c r="J9" s="148">
        <v>4</v>
      </c>
      <c r="K9" s="148">
        <v>4</v>
      </c>
      <c r="L9" s="148">
        <v>4</v>
      </c>
      <c r="M9" s="148">
        <v>4</v>
      </c>
      <c r="N9" s="148">
        <v>4</v>
      </c>
      <c r="O9" s="147">
        <v>4</v>
      </c>
      <c r="P9" s="147">
        <v>4</v>
      </c>
      <c r="Q9" s="147">
        <v>4</v>
      </c>
      <c r="R9" s="147">
        <v>4</v>
      </c>
      <c r="S9" s="147">
        <v>4</v>
      </c>
      <c r="T9" s="147">
        <v>4</v>
      </c>
      <c r="U9" s="147">
        <v>4</v>
      </c>
      <c r="V9" s="147">
        <v>4</v>
      </c>
      <c r="W9" s="147">
        <v>4</v>
      </c>
      <c r="X9" s="147">
        <v>4</v>
      </c>
      <c r="Y9" s="147">
        <v>4</v>
      </c>
      <c r="Z9" s="147">
        <v>4</v>
      </c>
      <c r="AA9" s="147">
        <v>4</v>
      </c>
      <c r="AB9" s="147">
        <v>4</v>
      </c>
      <c r="AC9" s="147">
        <v>4</v>
      </c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24">
        <f>IF(SUM(E9:AR9)=0," ",SUM(E9:AR9))</f>
        <v>100</v>
      </c>
      <c r="AT9" s="26"/>
    </row>
    <row r="10" spans="1:46" ht="15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7"/>
      <c r="AT10" s="26"/>
    </row>
    <row r="11" spans="1:46" ht="18" customHeight="1">
      <c r="A11" s="26"/>
      <c r="B11" s="309" t="s">
        <v>53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1"/>
      <c r="AS11" s="305" t="s">
        <v>2</v>
      </c>
      <c r="AT11" s="26"/>
    </row>
    <row r="12" spans="1:46" ht="12.75" customHeight="1">
      <c r="A12" s="26"/>
      <c r="B12" s="312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4"/>
      <c r="AS12" s="306"/>
      <c r="AT12" s="26"/>
    </row>
    <row r="13" spans="1:46" ht="21" customHeight="1">
      <c r="A13" s="26"/>
      <c r="B13" s="308" t="s">
        <v>15</v>
      </c>
      <c r="C13" s="308"/>
      <c r="D13" s="308"/>
      <c r="E13" s="51">
        <v>1</v>
      </c>
      <c r="F13" s="51">
        <v>2</v>
      </c>
      <c r="G13" s="51">
        <v>3</v>
      </c>
      <c r="H13" s="51">
        <v>4</v>
      </c>
      <c r="I13" s="51">
        <v>5</v>
      </c>
      <c r="J13" s="51">
        <v>6</v>
      </c>
      <c r="K13" s="51">
        <v>7</v>
      </c>
      <c r="L13" s="51">
        <v>8</v>
      </c>
      <c r="M13" s="51">
        <v>9</v>
      </c>
      <c r="N13" s="51">
        <v>10</v>
      </c>
      <c r="O13" s="51">
        <v>11</v>
      </c>
      <c r="P13" s="51">
        <v>12</v>
      </c>
      <c r="Q13" s="51">
        <v>13</v>
      </c>
      <c r="R13" s="51">
        <v>14</v>
      </c>
      <c r="S13" s="51">
        <v>15</v>
      </c>
      <c r="T13" s="51">
        <v>16</v>
      </c>
      <c r="U13" s="51">
        <v>17</v>
      </c>
      <c r="V13" s="51">
        <v>18</v>
      </c>
      <c r="W13" s="51">
        <v>19</v>
      </c>
      <c r="X13" s="51">
        <v>20</v>
      </c>
      <c r="Y13" s="51">
        <v>21</v>
      </c>
      <c r="Z13" s="51">
        <v>22</v>
      </c>
      <c r="AA13" s="51">
        <v>23</v>
      </c>
      <c r="AB13" s="51">
        <v>24</v>
      </c>
      <c r="AC13" s="51">
        <v>25</v>
      </c>
      <c r="AD13" s="51">
        <v>26</v>
      </c>
      <c r="AE13" s="51">
        <v>27</v>
      </c>
      <c r="AF13" s="51">
        <v>28</v>
      </c>
      <c r="AG13" s="51">
        <v>29</v>
      </c>
      <c r="AH13" s="51">
        <v>30</v>
      </c>
      <c r="AI13" s="51">
        <v>31</v>
      </c>
      <c r="AJ13" s="51">
        <v>32</v>
      </c>
      <c r="AK13" s="51">
        <v>33</v>
      </c>
      <c r="AL13" s="51">
        <v>34</v>
      </c>
      <c r="AM13" s="51">
        <v>35</v>
      </c>
      <c r="AN13" s="51">
        <v>36</v>
      </c>
      <c r="AO13" s="51">
        <v>37</v>
      </c>
      <c r="AP13" s="51">
        <v>38</v>
      </c>
      <c r="AQ13" s="51">
        <v>39</v>
      </c>
      <c r="AR13" s="51">
        <v>40</v>
      </c>
      <c r="AS13" s="307"/>
      <c r="AT13" s="26"/>
    </row>
    <row r="14" spans="1:46" ht="25.5" customHeight="1">
      <c r="A14" s="26"/>
      <c r="B14" s="316" t="s">
        <v>16</v>
      </c>
      <c r="C14" s="316"/>
      <c r="D14" s="316"/>
      <c r="E14" s="148">
        <v>4</v>
      </c>
      <c r="F14" s="148">
        <v>4</v>
      </c>
      <c r="G14" s="148">
        <v>4</v>
      </c>
      <c r="H14" s="148">
        <v>4</v>
      </c>
      <c r="I14" s="148">
        <v>4</v>
      </c>
      <c r="J14" s="148">
        <v>4</v>
      </c>
      <c r="K14" s="148">
        <v>4</v>
      </c>
      <c r="L14" s="148">
        <v>4</v>
      </c>
      <c r="M14" s="148">
        <v>4</v>
      </c>
      <c r="N14" s="148">
        <v>4</v>
      </c>
      <c r="O14" s="147">
        <v>4</v>
      </c>
      <c r="P14" s="147">
        <v>4</v>
      </c>
      <c r="Q14" s="147">
        <v>4</v>
      </c>
      <c r="R14" s="147">
        <v>4</v>
      </c>
      <c r="S14" s="147">
        <v>4</v>
      </c>
      <c r="T14" s="147">
        <v>4</v>
      </c>
      <c r="U14" s="147">
        <v>4</v>
      </c>
      <c r="V14" s="147">
        <v>4</v>
      </c>
      <c r="W14" s="147">
        <v>4</v>
      </c>
      <c r="X14" s="147">
        <v>4</v>
      </c>
      <c r="Y14" s="147">
        <v>4</v>
      </c>
      <c r="Z14" s="147">
        <v>4</v>
      </c>
      <c r="AA14" s="147">
        <v>4</v>
      </c>
      <c r="AB14" s="147">
        <v>4</v>
      </c>
      <c r="AC14" s="147">
        <v>4</v>
      </c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4">
        <f>IF(SUM(E14:AR14)=0," ",SUM(E14:AR14))</f>
        <v>100</v>
      </c>
      <c r="AT14" s="26"/>
    </row>
    <row r="15" spans="1:46" ht="15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7"/>
      <c r="AT15" s="26"/>
    </row>
    <row r="16" spans="1:46" ht="18" customHeight="1">
      <c r="A16" s="26"/>
      <c r="B16" s="321" t="s">
        <v>54</v>
      </c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3"/>
      <c r="AS16" s="317" t="s">
        <v>2</v>
      </c>
      <c r="AT16" s="26"/>
    </row>
    <row r="17" spans="1:46" ht="12.75" customHeight="1">
      <c r="A17" s="26"/>
      <c r="B17" s="324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6"/>
      <c r="AS17" s="318"/>
      <c r="AT17" s="26"/>
    </row>
    <row r="18" spans="1:46" ht="21" customHeight="1">
      <c r="A18" s="26"/>
      <c r="B18" s="320" t="s">
        <v>15</v>
      </c>
      <c r="C18" s="320"/>
      <c r="D18" s="320"/>
      <c r="E18" s="52">
        <v>1</v>
      </c>
      <c r="F18" s="52">
        <v>2</v>
      </c>
      <c r="G18" s="52">
        <v>3</v>
      </c>
      <c r="H18" s="52">
        <v>4</v>
      </c>
      <c r="I18" s="52">
        <v>5</v>
      </c>
      <c r="J18" s="52">
        <v>6</v>
      </c>
      <c r="K18" s="52">
        <v>7</v>
      </c>
      <c r="L18" s="52">
        <v>8</v>
      </c>
      <c r="M18" s="52">
        <v>9</v>
      </c>
      <c r="N18" s="52">
        <v>10</v>
      </c>
      <c r="O18" s="52">
        <v>11</v>
      </c>
      <c r="P18" s="52">
        <v>12</v>
      </c>
      <c r="Q18" s="52">
        <v>13</v>
      </c>
      <c r="R18" s="52">
        <v>14</v>
      </c>
      <c r="S18" s="52">
        <v>15</v>
      </c>
      <c r="T18" s="52">
        <v>16</v>
      </c>
      <c r="U18" s="52">
        <v>17</v>
      </c>
      <c r="V18" s="52">
        <v>18</v>
      </c>
      <c r="W18" s="52">
        <v>19</v>
      </c>
      <c r="X18" s="52">
        <v>20</v>
      </c>
      <c r="Y18" s="52">
        <v>21</v>
      </c>
      <c r="Z18" s="52">
        <v>22</v>
      </c>
      <c r="AA18" s="52">
        <v>23</v>
      </c>
      <c r="AB18" s="52">
        <v>24</v>
      </c>
      <c r="AC18" s="52">
        <v>25</v>
      </c>
      <c r="AD18" s="52">
        <v>26</v>
      </c>
      <c r="AE18" s="52">
        <v>27</v>
      </c>
      <c r="AF18" s="52">
        <v>28</v>
      </c>
      <c r="AG18" s="52">
        <v>29</v>
      </c>
      <c r="AH18" s="52">
        <v>30</v>
      </c>
      <c r="AI18" s="52">
        <v>31</v>
      </c>
      <c r="AJ18" s="52">
        <v>32</v>
      </c>
      <c r="AK18" s="52">
        <v>33</v>
      </c>
      <c r="AL18" s="52">
        <v>34</v>
      </c>
      <c r="AM18" s="52">
        <v>35</v>
      </c>
      <c r="AN18" s="52">
        <v>36</v>
      </c>
      <c r="AO18" s="52">
        <v>37</v>
      </c>
      <c r="AP18" s="52">
        <v>38</v>
      </c>
      <c r="AQ18" s="52">
        <v>39</v>
      </c>
      <c r="AR18" s="52">
        <v>40</v>
      </c>
      <c r="AS18" s="319"/>
      <c r="AT18" s="26"/>
    </row>
    <row r="19" spans="1:46" ht="25.5" customHeight="1">
      <c r="A19" s="26"/>
      <c r="B19" s="315" t="s">
        <v>16</v>
      </c>
      <c r="C19" s="315"/>
      <c r="D19" s="315"/>
      <c r="E19" s="148">
        <v>4</v>
      </c>
      <c r="F19" s="148">
        <v>4</v>
      </c>
      <c r="G19" s="148">
        <v>4</v>
      </c>
      <c r="H19" s="148">
        <v>4</v>
      </c>
      <c r="I19" s="148">
        <v>4</v>
      </c>
      <c r="J19" s="148">
        <v>4</v>
      </c>
      <c r="K19" s="148">
        <v>4</v>
      </c>
      <c r="L19" s="148">
        <v>4</v>
      </c>
      <c r="M19" s="148">
        <v>4</v>
      </c>
      <c r="N19" s="148">
        <v>4</v>
      </c>
      <c r="O19" s="147">
        <v>4</v>
      </c>
      <c r="P19" s="147">
        <v>4</v>
      </c>
      <c r="Q19" s="147">
        <v>4</v>
      </c>
      <c r="R19" s="147">
        <v>4</v>
      </c>
      <c r="S19" s="147">
        <v>4</v>
      </c>
      <c r="T19" s="147">
        <v>4</v>
      </c>
      <c r="U19" s="147">
        <v>4</v>
      </c>
      <c r="V19" s="147">
        <v>4</v>
      </c>
      <c r="W19" s="147">
        <v>4</v>
      </c>
      <c r="X19" s="147">
        <v>4</v>
      </c>
      <c r="Y19" s="147">
        <v>4</v>
      </c>
      <c r="Z19" s="147">
        <v>4</v>
      </c>
      <c r="AA19" s="147">
        <v>4</v>
      </c>
      <c r="AB19" s="147">
        <v>4</v>
      </c>
      <c r="AC19" s="147">
        <v>4</v>
      </c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5">
        <f>IF(SUM(E19:AR19)=0," ",SUM(E19:AR19))</f>
        <v>100</v>
      </c>
      <c r="AT19" s="26"/>
    </row>
    <row r="20" spans="1:46" ht="15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</sheetData>
  <sheetProtection selectLockedCells="1"/>
  <mergeCells count="14">
    <mergeCell ref="B9:D9"/>
    <mergeCell ref="B1:AS2"/>
    <mergeCell ref="B8:D8"/>
    <mergeCell ref="AS6:AS8"/>
    <mergeCell ref="B3:AS4"/>
    <mergeCell ref="B6:AR7"/>
    <mergeCell ref="AS11:AS13"/>
    <mergeCell ref="B13:D13"/>
    <mergeCell ref="B11:AR12"/>
    <mergeCell ref="B19:D19"/>
    <mergeCell ref="B14:D14"/>
    <mergeCell ref="AS16:AS18"/>
    <mergeCell ref="B18:D18"/>
    <mergeCell ref="B16:AR17"/>
  </mergeCells>
  <dataValidations count="2">
    <dataValidation allowBlank="1" showInputMessage="1" showErrorMessage="1" prompt="Sorunun puan değerini giriniz." sqref="O14:AR14 O9:AR9 O19:AR19"/>
    <dataValidation allowBlank="1" showInputMessage="1" showErrorMessage="1" prompt="Sorunun puan değerini giriniz." sqref="E9:N9 E14:N14 E19:N19">
      <formula1>0</formula1>
      <formula2>0</formula2>
    </dataValidation>
  </dataValidations>
  <printOptions/>
  <pageMargins left="0.59" right="0.12" top="1.52" bottom="0.7874015748031497" header="0.53" footer="0.5905511811023623"/>
  <pageSetup horizontalDpi="600" verticalDpi="600" orientation="landscape" paperSize="9" r:id="rId2"/>
  <rowBreaks count="1" manualBreakCount="1">
    <brk id="20" max="4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AU102"/>
  <sheetViews>
    <sheetView view="pageBreakPreview" zoomScale="115" zoomScaleNormal="70" zoomScaleSheetLayoutView="115" zoomScalePageLayoutView="0" workbookViewId="0" topLeftCell="A1">
      <selection activeCell="F3" sqref="F3:AD3"/>
    </sheetView>
  </sheetViews>
  <sheetFormatPr defaultColWidth="9.00390625" defaultRowHeight="12.75"/>
  <cols>
    <col min="1" max="1" width="3.875" style="4" customWidth="1"/>
    <col min="2" max="2" width="5.75390625" style="4" customWidth="1"/>
    <col min="3" max="4" width="8.75390625" style="4" customWidth="1"/>
    <col min="5" max="5" width="3.375" style="4" customWidth="1"/>
    <col min="6" max="45" width="2.375" style="4" customWidth="1"/>
    <col min="46" max="46" width="7.75390625" style="4" customWidth="1"/>
    <col min="47" max="47" width="4.625" style="4" hidden="1" customWidth="1"/>
    <col min="48" max="16384" width="9.125" style="4" customWidth="1"/>
  </cols>
  <sheetData>
    <row r="1" spans="1:47" ht="17.25" customHeight="1">
      <c r="A1" s="405" t="str">
        <f>'K. Bilgiler'!H14&amp;" EĞİTİM ÖĞRETİM YILI "&amp;'K. Bilgiler'!H6</f>
        <v> EĞİTİM ÖĞRETİM YILI SULTANGAZİ ANADOLU LİSESİ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7"/>
      <c r="AQ1" s="404">
        <f>'Yazılı Tarihleri'!D2</f>
        <v>0</v>
      </c>
      <c r="AR1" s="404"/>
      <c r="AS1" s="404"/>
      <c r="AT1" s="404"/>
      <c r="AU1" s="404"/>
    </row>
    <row r="2" spans="1:47" ht="16.5" customHeight="1">
      <c r="A2" s="403" t="str">
        <f>'K. Bilgiler'!H10&amp;" / "&amp;'K. Bilgiler'!H12&amp;" SINIFI "&amp;'K. Bilgiler'!H8&amp;" DERSİ "&amp;'K. Bilgiler'!H16&amp;" DÖNEM 1. SINAV ANALİZİ"</f>
        <v> /  SINIFI  DERSİ  DÖNEM 1. SINAV ANALİZİ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3"/>
      <c r="AL2" s="403"/>
      <c r="AM2" s="403"/>
      <c r="AN2" s="403"/>
      <c r="AO2" s="403"/>
      <c r="AP2" s="403"/>
      <c r="AQ2" s="404"/>
      <c r="AR2" s="404"/>
      <c r="AS2" s="404"/>
      <c r="AT2" s="404"/>
      <c r="AU2" s="404"/>
    </row>
    <row r="3" spans="1:47" ht="84.75" customHeight="1">
      <c r="A3" s="398" t="s">
        <v>85</v>
      </c>
      <c r="B3" s="399"/>
      <c r="C3" s="399"/>
      <c r="D3" s="399"/>
      <c r="E3" s="400"/>
      <c r="F3" s="145" t="s">
        <v>113</v>
      </c>
      <c r="G3" s="145" t="s">
        <v>114</v>
      </c>
      <c r="H3" s="145" t="s">
        <v>115</v>
      </c>
      <c r="I3" s="145" t="s">
        <v>113</v>
      </c>
      <c r="J3" s="145" t="s">
        <v>116</v>
      </c>
      <c r="K3" s="145" t="s">
        <v>117</v>
      </c>
      <c r="L3" s="145" t="s">
        <v>116</v>
      </c>
      <c r="M3" s="145" t="s">
        <v>118</v>
      </c>
      <c r="N3" s="145" t="s">
        <v>110</v>
      </c>
      <c r="O3" s="145" t="s">
        <v>118</v>
      </c>
      <c r="P3" s="145" t="s">
        <v>119</v>
      </c>
      <c r="Q3" s="145" t="s">
        <v>120</v>
      </c>
      <c r="R3" s="145" t="s">
        <v>121</v>
      </c>
      <c r="S3" s="145" t="s">
        <v>121</v>
      </c>
      <c r="T3" s="145" t="s">
        <v>121</v>
      </c>
      <c r="U3" s="145" t="s">
        <v>121</v>
      </c>
      <c r="V3" s="145" t="s">
        <v>121</v>
      </c>
      <c r="W3" s="145" t="s">
        <v>121</v>
      </c>
      <c r="X3" s="145" t="s">
        <v>121</v>
      </c>
      <c r="Y3" s="145" t="s">
        <v>121</v>
      </c>
      <c r="Z3" s="145" t="s">
        <v>121</v>
      </c>
      <c r="AA3" s="145" t="s">
        <v>121</v>
      </c>
      <c r="AB3" s="145" t="s">
        <v>121</v>
      </c>
      <c r="AC3" s="145" t="s">
        <v>121</v>
      </c>
      <c r="AD3" s="145" t="s">
        <v>121</v>
      </c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6"/>
      <c r="AR3" s="146"/>
      <c r="AS3" s="146"/>
      <c r="AT3" s="401"/>
      <c r="AU3" s="402"/>
    </row>
    <row r="4" spans="1:47" ht="12.75" customHeight="1">
      <c r="A4" s="386" t="s">
        <v>28</v>
      </c>
      <c r="B4" s="386"/>
      <c r="C4" s="386"/>
      <c r="D4" s="386"/>
      <c r="E4" s="386"/>
      <c r="F4" s="18">
        <f>IF('NOT Baremi'!E9=0," ",'NOT Baremi'!E9)</f>
        <v>4</v>
      </c>
      <c r="G4" s="18">
        <f>IF('NOT Baremi'!F9=0," ",'NOT Baremi'!F9)</f>
        <v>4</v>
      </c>
      <c r="H4" s="18">
        <f>IF('NOT Baremi'!G9=0," ",'NOT Baremi'!G9)</f>
        <v>4</v>
      </c>
      <c r="I4" s="18">
        <f>IF('NOT Baremi'!H9=0," ",'NOT Baremi'!H9)</f>
        <v>4</v>
      </c>
      <c r="J4" s="18">
        <f>IF('NOT Baremi'!I9=0," ",'NOT Baremi'!I9)</f>
        <v>4</v>
      </c>
      <c r="K4" s="18">
        <f>IF('NOT Baremi'!J9=0," ",'NOT Baremi'!J9)</f>
        <v>4</v>
      </c>
      <c r="L4" s="18">
        <f>IF('NOT Baremi'!K9=0," ",'NOT Baremi'!K9)</f>
        <v>4</v>
      </c>
      <c r="M4" s="18">
        <f>IF('NOT Baremi'!L9=0," ",'NOT Baremi'!L9)</f>
        <v>4</v>
      </c>
      <c r="N4" s="18">
        <f>IF('NOT Baremi'!M9=0," ",'NOT Baremi'!M9)</f>
        <v>4</v>
      </c>
      <c r="O4" s="18">
        <f>IF('NOT Baremi'!N9=0," ",'NOT Baremi'!N9)</f>
        <v>4</v>
      </c>
      <c r="P4" s="18">
        <f>IF('NOT Baremi'!O9=0," ",'NOT Baremi'!O9)</f>
        <v>4</v>
      </c>
      <c r="Q4" s="18">
        <f>IF('NOT Baremi'!P9=0," ",'NOT Baremi'!P9)</f>
        <v>4</v>
      </c>
      <c r="R4" s="18">
        <f>IF('NOT Baremi'!Q9=0," ",'NOT Baremi'!Q9)</f>
        <v>4</v>
      </c>
      <c r="S4" s="18">
        <f>IF('NOT Baremi'!R9=0," ",'NOT Baremi'!R9)</f>
        <v>4</v>
      </c>
      <c r="T4" s="18">
        <f>IF('NOT Baremi'!S9=0," ",'NOT Baremi'!S9)</f>
        <v>4</v>
      </c>
      <c r="U4" s="18">
        <f>IF('NOT Baremi'!T9=0," ",'NOT Baremi'!T9)</f>
        <v>4</v>
      </c>
      <c r="V4" s="18">
        <f>IF('NOT Baremi'!U9=0," ",'NOT Baremi'!U9)</f>
        <v>4</v>
      </c>
      <c r="W4" s="18">
        <f>IF('NOT Baremi'!V9=0," ",'NOT Baremi'!V9)</f>
        <v>4</v>
      </c>
      <c r="X4" s="18">
        <f>IF('NOT Baremi'!W9=0," ",'NOT Baremi'!W9)</f>
        <v>4</v>
      </c>
      <c r="Y4" s="18">
        <f>IF('NOT Baremi'!X9=0," ",'NOT Baremi'!X9)</f>
        <v>4</v>
      </c>
      <c r="Z4" s="18">
        <f>IF('NOT Baremi'!Y9=0," ",'NOT Baremi'!Y9)</f>
        <v>4</v>
      </c>
      <c r="AA4" s="18">
        <f>IF('NOT Baremi'!Z9=0," ",'NOT Baremi'!Z9)</f>
        <v>4</v>
      </c>
      <c r="AB4" s="18">
        <f>IF('NOT Baremi'!AA9=0," ",'NOT Baremi'!AA9)</f>
        <v>4</v>
      </c>
      <c r="AC4" s="18">
        <f>IF('NOT Baremi'!AB9=0," ",'NOT Baremi'!AB9)</f>
        <v>4</v>
      </c>
      <c r="AD4" s="18">
        <f>IF('NOT Baremi'!AC9=0," ",'NOT Baremi'!AC9)</f>
        <v>4</v>
      </c>
      <c r="AE4" s="18" t="str">
        <f>IF('NOT Baremi'!AD9=0," ",'NOT Baremi'!AD9)</f>
        <v> </v>
      </c>
      <c r="AF4" s="18" t="str">
        <f>IF('NOT Baremi'!AE9=0," ",'NOT Baremi'!AE9)</f>
        <v> </v>
      </c>
      <c r="AG4" s="18" t="str">
        <f>IF('NOT Baremi'!AF9=0," ",'NOT Baremi'!AF9)</f>
        <v> </v>
      </c>
      <c r="AH4" s="18" t="str">
        <f>IF('NOT Baremi'!AG9=0," ",'NOT Baremi'!AG9)</f>
        <v> </v>
      </c>
      <c r="AI4" s="18" t="str">
        <f>IF('NOT Baremi'!AH9=0," ",'NOT Baremi'!AH9)</f>
        <v> </v>
      </c>
      <c r="AJ4" s="18" t="str">
        <f>IF('NOT Baremi'!AI9=0," ",'NOT Baremi'!AI9)</f>
        <v> </v>
      </c>
      <c r="AK4" s="18" t="str">
        <f>IF('NOT Baremi'!AJ9=0," ",'NOT Baremi'!AJ9)</f>
        <v> </v>
      </c>
      <c r="AL4" s="18" t="str">
        <f>IF('NOT Baremi'!AK9=0," ",'NOT Baremi'!AK9)</f>
        <v> </v>
      </c>
      <c r="AM4" s="18" t="str">
        <f>IF('NOT Baremi'!AL9=0," ",'NOT Baremi'!AL9)</f>
        <v> </v>
      </c>
      <c r="AN4" s="18" t="str">
        <f>IF('NOT Baremi'!AM9=0," ",'NOT Baremi'!AM9)</f>
        <v> </v>
      </c>
      <c r="AO4" s="18" t="str">
        <f>IF('NOT Baremi'!AN9=0," ",'NOT Baremi'!AN9)</f>
        <v> </v>
      </c>
      <c r="AP4" s="18" t="str">
        <f>IF('NOT Baremi'!AO9=0," ",'NOT Baremi'!AO9)</f>
        <v> </v>
      </c>
      <c r="AQ4" s="18" t="str">
        <f>IF('NOT Baremi'!AP9=0," ",'NOT Baremi'!AP9)</f>
        <v> </v>
      </c>
      <c r="AR4" s="18" t="str">
        <f>IF('NOT Baremi'!AQ9=0," ",'NOT Baremi'!AQ9)</f>
        <v> </v>
      </c>
      <c r="AS4" s="18" t="str">
        <f>IF('NOT Baremi'!AR9=0," ",'NOT Baremi'!AR9)</f>
        <v> </v>
      </c>
      <c r="AT4" s="38">
        <f>IF(SUM(F4:AS4)=0," ",SUM(F4:AS4))</f>
        <v>100</v>
      </c>
      <c r="AU4" s="394" t="s">
        <v>100</v>
      </c>
    </row>
    <row r="5" spans="1:47" ht="38.25">
      <c r="A5" s="39" t="s">
        <v>0</v>
      </c>
      <c r="B5" s="39" t="s">
        <v>36</v>
      </c>
      <c r="C5" s="387" t="s">
        <v>27</v>
      </c>
      <c r="D5" s="387"/>
      <c r="E5" s="387"/>
      <c r="F5" s="17" t="str">
        <f>IF('NOT Baremi'!E9&gt;0,'NOT Baremi'!E8&amp;"."&amp;"SORU"," ")</f>
        <v>1.SORU</v>
      </c>
      <c r="G5" s="17" t="str">
        <f>IF('NOT Baremi'!F9&gt;0,'NOT Baremi'!F8&amp;"."&amp;"SORU"," ")</f>
        <v>2.SORU</v>
      </c>
      <c r="H5" s="17" t="str">
        <f>IF('NOT Baremi'!G9&gt;0,'NOT Baremi'!G8&amp;"."&amp;"SORU"," ")</f>
        <v>3.SORU</v>
      </c>
      <c r="I5" s="17" t="str">
        <f>IF('NOT Baremi'!H9&gt;0,'NOT Baremi'!H8&amp;"."&amp;"SORU"," ")</f>
        <v>4.SORU</v>
      </c>
      <c r="J5" s="17" t="str">
        <f>IF('NOT Baremi'!I9&gt;0,'NOT Baremi'!I8&amp;"."&amp;"SORU"," ")</f>
        <v>5.SORU</v>
      </c>
      <c r="K5" s="17" t="str">
        <f>IF('NOT Baremi'!J9&gt;0,'NOT Baremi'!J8&amp;"."&amp;"SORU"," ")</f>
        <v>6.SORU</v>
      </c>
      <c r="L5" s="17" t="str">
        <f>IF('NOT Baremi'!K9&gt;0,'NOT Baremi'!K8&amp;"."&amp;"SORU"," ")</f>
        <v>7.SORU</v>
      </c>
      <c r="M5" s="17" t="str">
        <f>IF('NOT Baremi'!L9&gt;0,'NOT Baremi'!L8&amp;"."&amp;"SORU"," ")</f>
        <v>8.SORU</v>
      </c>
      <c r="N5" s="17" t="str">
        <f>IF('NOT Baremi'!M9&gt;0,'NOT Baremi'!M8&amp;"."&amp;"SORU"," ")</f>
        <v>9.SORU</v>
      </c>
      <c r="O5" s="17" t="str">
        <f>IF('NOT Baremi'!N9&gt;0,'NOT Baremi'!N8&amp;"."&amp;"SORU"," ")</f>
        <v>10.SORU</v>
      </c>
      <c r="P5" s="17" t="str">
        <f>IF('NOT Baremi'!O9&gt;0,'NOT Baremi'!O8&amp;"."&amp;"SORU"," ")</f>
        <v>11.SORU</v>
      </c>
      <c r="Q5" s="17" t="str">
        <f>IF('NOT Baremi'!P9&gt;0,'NOT Baremi'!P8&amp;"."&amp;"SORU"," ")</f>
        <v>12.SORU</v>
      </c>
      <c r="R5" s="17" t="str">
        <f>IF('NOT Baremi'!Q9&gt;0,'NOT Baremi'!Q8&amp;"."&amp;"SORU"," ")</f>
        <v>13.SORU</v>
      </c>
      <c r="S5" s="17" t="str">
        <f>IF('NOT Baremi'!R9&gt;0,'NOT Baremi'!R8&amp;"."&amp;"SORU"," ")</f>
        <v>14.SORU</v>
      </c>
      <c r="T5" s="17" t="str">
        <f>IF('NOT Baremi'!S9&gt;0,'NOT Baremi'!S8&amp;"."&amp;"SORU"," ")</f>
        <v>15.SORU</v>
      </c>
      <c r="U5" s="17" t="str">
        <f>IF('NOT Baremi'!T9&gt;0,'NOT Baremi'!T8&amp;"."&amp;"SORU"," ")</f>
        <v>16.SORU</v>
      </c>
      <c r="V5" s="17" t="str">
        <f>IF('NOT Baremi'!U9&gt;0,'NOT Baremi'!U8&amp;"."&amp;"SORU"," ")</f>
        <v>17.SORU</v>
      </c>
      <c r="W5" s="17" t="str">
        <f>IF('NOT Baremi'!V9&gt;0,'NOT Baremi'!V8&amp;"."&amp;"SORU"," ")</f>
        <v>18.SORU</v>
      </c>
      <c r="X5" s="17" t="str">
        <f>IF('NOT Baremi'!W9&gt;0,'NOT Baremi'!W8&amp;"."&amp;"SORU"," ")</f>
        <v>19.SORU</v>
      </c>
      <c r="Y5" s="17" t="str">
        <f>IF('NOT Baremi'!X9&gt;0,'NOT Baremi'!X8&amp;"."&amp;"SORU"," ")</f>
        <v>20.SORU</v>
      </c>
      <c r="Z5" s="17" t="str">
        <f>IF('NOT Baremi'!Y9&gt;0,'NOT Baremi'!Y8&amp;"."&amp;"SORU"," ")</f>
        <v>21.SORU</v>
      </c>
      <c r="AA5" s="17" t="str">
        <f>IF('NOT Baremi'!Z9&gt;0,'NOT Baremi'!Z8&amp;"."&amp;"SORU"," ")</f>
        <v>22.SORU</v>
      </c>
      <c r="AB5" s="17" t="str">
        <f>IF('NOT Baremi'!AA9&gt;0,'NOT Baremi'!AA8&amp;"."&amp;"SORU"," ")</f>
        <v>23.SORU</v>
      </c>
      <c r="AC5" s="17" t="str">
        <f>IF('NOT Baremi'!AB9&gt;0,'NOT Baremi'!AB8&amp;"."&amp;"SORU"," ")</f>
        <v>24.SORU</v>
      </c>
      <c r="AD5" s="17" t="str">
        <f>IF('NOT Baremi'!AC9&gt;0,'NOT Baremi'!AC8&amp;"."&amp;"SORU"," ")</f>
        <v>25.SORU</v>
      </c>
      <c r="AE5" s="17" t="str">
        <f>IF('NOT Baremi'!AD9&gt;0,'NOT Baremi'!AD8&amp;"."&amp;"SORU"," ")</f>
        <v> </v>
      </c>
      <c r="AF5" s="17" t="str">
        <f>IF('NOT Baremi'!AE9&gt;0,'NOT Baremi'!AE8&amp;"."&amp;"SORU"," ")</f>
        <v> </v>
      </c>
      <c r="AG5" s="17" t="str">
        <f>IF('NOT Baremi'!AF9&gt;0,'NOT Baremi'!AF8&amp;"."&amp;"SORU"," ")</f>
        <v> </v>
      </c>
      <c r="AH5" s="17" t="str">
        <f>IF('NOT Baremi'!AG9&gt;0,'NOT Baremi'!AG8&amp;"."&amp;"SORU"," ")</f>
        <v> </v>
      </c>
      <c r="AI5" s="17" t="str">
        <f>IF('NOT Baremi'!AH9&gt;0,'NOT Baremi'!AH8&amp;"."&amp;"SORU"," ")</f>
        <v> </v>
      </c>
      <c r="AJ5" s="17" t="str">
        <f>IF('NOT Baremi'!AI9&gt;0,'NOT Baremi'!AI8&amp;"."&amp;"SORU"," ")</f>
        <v> </v>
      </c>
      <c r="AK5" s="17" t="str">
        <f>IF('NOT Baremi'!AJ9&gt;0,'NOT Baremi'!AJ8&amp;"."&amp;"SORU"," ")</f>
        <v> </v>
      </c>
      <c r="AL5" s="17" t="str">
        <f>IF('NOT Baremi'!AK9&gt;0,'NOT Baremi'!AK8&amp;"."&amp;"SORU"," ")</f>
        <v> </v>
      </c>
      <c r="AM5" s="17" t="str">
        <f>IF('NOT Baremi'!AL9&gt;0,'NOT Baremi'!AL8&amp;"."&amp;"SORU"," ")</f>
        <v> </v>
      </c>
      <c r="AN5" s="17" t="str">
        <f>IF('NOT Baremi'!AM9&gt;0,'NOT Baremi'!AM8&amp;"."&amp;"SORU"," ")</f>
        <v> </v>
      </c>
      <c r="AO5" s="17" t="str">
        <f>IF('NOT Baremi'!AN9&gt;0,'NOT Baremi'!AN8&amp;"."&amp;"SORU"," ")</f>
        <v> </v>
      </c>
      <c r="AP5" s="17" t="str">
        <f>IF('NOT Baremi'!AO9&gt;0,'NOT Baremi'!AO8&amp;"."&amp;"SORU"," ")</f>
        <v> </v>
      </c>
      <c r="AQ5" s="17" t="str">
        <f>IF('NOT Baremi'!AP9&gt;0,'NOT Baremi'!AP8&amp;"."&amp;"SORU"," ")</f>
        <v> </v>
      </c>
      <c r="AR5" s="17" t="str">
        <f>IF('NOT Baremi'!AQ9&gt;0,'NOT Baremi'!AQ8&amp;"."&amp;"SORU"," ")</f>
        <v> </v>
      </c>
      <c r="AS5" s="17" t="str">
        <f>IF('NOT Baremi'!AR9&gt;0,'NOT Baremi'!AR8&amp;"."&amp;"SORU"," ")</f>
        <v> </v>
      </c>
      <c r="AT5" s="20" t="s">
        <v>31</v>
      </c>
      <c r="AU5" s="395"/>
    </row>
    <row r="6" spans="1:47" ht="12" customHeight="1">
      <c r="A6" s="40" t="str">
        <f>'S. Listesi'!E4</f>
        <v> </v>
      </c>
      <c r="B6" s="41" t="str">
        <f>IF('S. Listesi'!F4=0," ",'S. Listesi'!F4)</f>
        <v> </v>
      </c>
      <c r="C6" s="370" t="str">
        <f>IF('S. Listesi'!G4=0," ",'S. Listesi'!G4)</f>
        <v> </v>
      </c>
      <c r="D6" s="370"/>
      <c r="E6" s="370"/>
      <c r="F6" s="160">
        <v>4</v>
      </c>
      <c r="G6" s="160">
        <v>4</v>
      </c>
      <c r="H6" s="160">
        <v>4</v>
      </c>
      <c r="I6" s="160">
        <v>4</v>
      </c>
      <c r="J6" s="160">
        <v>4</v>
      </c>
      <c r="K6" s="160">
        <v>4</v>
      </c>
      <c r="L6" s="160">
        <v>4</v>
      </c>
      <c r="M6" s="160">
        <v>4</v>
      </c>
      <c r="N6" s="160">
        <v>4</v>
      </c>
      <c r="O6" s="160">
        <v>4</v>
      </c>
      <c r="P6" s="160">
        <v>4</v>
      </c>
      <c r="Q6" s="160">
        <v>4</v>
      </c>
      <c r="R6" s="160">
        <v>4</v>
      </c>
      <c r="S6" s="160">
        <v>4</v>
      </c>
      <c r="T6" s="160">
        <v>4</v>
      </c>
      <c r="U6" s="160">
        <v>4</v>
      </c>
      <c r="V6" s="160">
        <v>4</v>
      </c>
      <c r="W6" s="160">
        <v>4</v>
      </c>
      <c r="X6" s="160">
        <v>4</v>
      </c>
      <c r="Y6" s="160">
        <v>4</v>
      </c>
      <c r="Z6" s="160">
        <v>4</v>
      </c>
      <c r="AA6" s="160">
        <v>4</v>
      </c>
      <c r="AB6" s="160">
        <v>4</v>
      </c>
      <c r="AC6" s="160">
        <v>4</v>
      </c>
      <c r="AD6" s="160">
        <v>4</v>
      </c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21">
        <f>IF(COUNTBLANK(F6:AS6)=COLUMNS(F6:AS6)," ",IF(SUM(F6:AS6)=0,0,SUM(F6:AS6)))</f>
        <v>100</v>
      </c>
      <c r="AU6" s="21">
        <f aca="true" t="shared" si="0" ref="AU6:AU45">IF(AT6=" "," ",IF(AT6&gt;=85,5,IF(AT6&gt;=70,4,IF(AT6&gt;=60,3,IF(AT6&gt;=50,2,IF(AT6&gt;=0,1,0))))))</f>
        <v>5</v>
      </c>
    </row>
    <row r="7" spans="1:47" ht="12" customHeight="1">
      <c r="A7" s="40" t="str">
        <f>'S. Listesi'!E5</f>
        <v> </v>
      </c>
      <c r="B7" s="41" t="str">
        <f>IF('S. Listesi'!F5=0," ",'S. Listesi'!F5)</f>
        <v> </v>
      </c>
      <c r="C7" s="370" t="str">
        <f>IF('S. Listesi'!G5=0," ",'S. Listesi'!G5)</f>
        <v> </v>
      </c>
      <c r="D7" s="370"/>
      <c r="E7" s="370"/>
      <c r="F7" s="149">
        <v>4</v>
      </c>
      <c r="G7" s="149">
        <v>4</v>
      </c>
      <c r="H7" s="149">
        <v>4</v>
      </c>
      <c r="I7" s="149">
        <v>4</v>
      </c>
      <c r="J7" s="149">
        <v>4</v>
      </c>
      <c r="K7" s="149">
        <v>4</v>
      </c>
      <c r="L7" s="149">
        <v>4</v>
      </c>
      <c r="M7" s="149">
        <v>4</v>
      </c>
      <c r="N7" s="149">
        <v>4</v>
      </c>
      <c r="O7" s="149">
        <v>4</v>
      </c>
      <c r="P7" s="149">
        <v>4</v>
      </c>
      <c r="Q7" s="149">
        <v>4</v>
      </c>
      <c r="R7" s="149">
        <v>4</v>
      </c>
      <c r="S7" s="149">
        <v>4</v>
      </c>
      <c r="T7" s="149">
        <v>4</v>
      </c>
      <c r="U7" s="149">
        <v>4</v>
      </c>
      <c r="V7" s="149">
        <v>4</v>
      </c>
      <c r="W7" s="149">
        <v>4</v>
      </c>
      <c r="X7" s="149">
        <v>4</v>
      </c>
      <c r="Y7" s="149">
        <v>4</v>
      </c>
      <c r="Z7" s="144">
        <v>4</v>
      </c>
      <c r="AA7" s="144">
        <v>4</v>
      </c>
      <c r="AB7" s="144">
        <v>4</v>
      </c>
      <c r="AC7" s="144">
        <v>4</v>
      </c>
      <c r="AD7" s="144">
        <v>4</v>
      </c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21">
        <f aca="true" t="shared" si="1" ref="AT7:AT45">IF(COUNTBLANK(F7:AS7)=COLUMNS(F7:AS7)," ",IF(SUM(F7:AS7)=0,0,SUM(F7:AS7)))</f>
        <v>100</v>
      </c>
      <c r="AU7" s="21">
        <f t="shared" si="0"/>
        <v>5</v>
      </c>
    </row>
    <row r="8" spans="1:47" ht="12" customHeight="1">
      <c r="A8" s="40" t="str">
        <f>'S. Listesi'!E6</f>
        <v> </v>
      </c>
      <c r="B8" s="41" t="str">
        <f>IF('S. Listesi'!F6=0," ",'S. Listesi'!F6)</f>
        <v> </v>
      </c>
      <c r="C8" s="370" t="str">
        <f>IF('S. Listesi'!G6=0," ",'S. Listesi'!G6)</f>
        <v> </v>
      </c>
      <c r="D8" s="370"/>
      <c r="E8" s="370"/>
      <c r="F8" s="160">
        <v>4</v>
      </c>
      <c r="G8" s="160">
        <v>4</v>
      </c>
      <c r="H8" s="160">
        <v>4</v>
      </c>
      <c r="I8" s="160">
        <v>4</v>
      </c>
      <c r="J8" s="160">
        <v>4</v>
      </c>
      <c r="K8" s="160">
        <v>4</v>
      </c>
      <c r="L8" s="160">
        <v>4</v>
      </c>
      <c r="M8" s="160">
        <v>4</v>
      </c>
      <c r="N8" s="160">
        <v>4</v>
      </c>
      <c r="O8" s="160">
        <v>4</v>
      </c>
      <c r="P8" s="160">
        <v>4</v>
      </c>
      <c r="Q8" s="160">
        <v>4</v>
      </c>
      <c r="R8" s="160">
        <v>4</v>
      </c>
      <c r="S8" s="160">
        <v>4</v>
      </c>
      <c r="T8" s="160">
        <v>4</v>
      </c>
      <c r="U8" s="160">
        <v>4</v>
      </c>
      <c r="V8" s="160">
        <v>4</v>
      </c>
      <c r="W8" s="160">
        <v>4</v>
      </c>
      <c r="X8" s="160">
        <v>4</v>
      </c>
      <c r="Y8" s="160">
        <v>4</v>
      </c>
      <c r="Z8" s="160">
        <v>4</v>
      </c>
      <c r="AA8" s="160">
        <v>4</v>
      </c>
      <c r="AB8" s="160">
        <v>4</v>
      </c>
      <c r="AC8" s="160">
        <v>4</v>
      </c>
      <c r="AD8" s="160">
        <v>4</v>
      </c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21">
        <f t="shared" si="1"/>
        <v>100</v>
      </c>
      <c r="AU8" s="21">
        <f>IF(AT8=" "," ",IF(AT8&gt;=85,5,IF(AT8&gt;=70,4,IF(AT8&gt;=60,3,IF(AT8&gt;=50,2,IF(AT8&gt;=0,1,0))))))</f>
        <v>5</v>
      </c>
    </row>
    <row r="9" spans="1:47" ht="12" customHeight="1">
      <c r="A9" s="40" t="str">
        <f>'S. Listesi'!E7</f>
        <v> </v>
      </c>
      <c r="B9" s="41" t="str">
        <f>IF('S. Listesi'!F7=0," ",'S. Listesi'!F7)</f>
        <v> </v>
      </c>
      <c r="C9" s="370" t="str">
        <f>IF('S. Listesi'!G7=0," ",'S. Listesi'!G7)</f>
        <v> </v>
      </c>
      <c r="D9" s="370"/>
      <c r="E9" s="370"/>
      <c r="F9" s="149">
        <v>4</v>
      </c>
      <c r="G9" s="149">
        <v>4</v>
      </c>
      <c r="H9" s="149">
        <v>4</v>
      </c>
      <c r="I9" s="149">
        <v>4</v>
      </c>
      <c r="J9" s="149">
        <v>4</v>
      </c>
      <c r="K9" s="149">
        <v>4</v>
      </c>
      <c r="L9" s="149">
        <v>4</v>
      </c>
      <c r="M9" s="149">
        <v>4</v>
      </c>
      <c r="N9" s="149">
        <v>4</v>
      </c>
      <c r="O9" s="149">
        <v>4</v>
      </c>
      <c r="P9" s="149">
        <v>4</v>
      </c>
      <c r="Q9" s="149">
        <v>4</v>
      </c>
      <c r="R9" s="149">
        <v>4</v>
      </c>
      <c r="S9" s="149">
        <v>4</v>
      </c>
      <c r="T9" s="149">
        <v>4</v>
      </c>
      <c r="U9" s="149">
        <v>4</v>
      </c>
      <c r="V9" s="149">
        <v>4</v>
      </c>
      <c r="W9" s="149">
        <v>4</v>
      </c>
      <c r="X9" s="149">
        <v>4</v>
      </c>
      <c r="Y9" s="149">
        <v>4</v>
      </c>
      <c r="Z9" s="144">
        <v>4</v>
      </c>
      <c r="AA9" s="144">
        <v>4</v>
      </c>
      <c r="AB9" s="144">
        <v>4</v>
      </c>
      <c r="AC9" s="144">
        <v>4</v>
      </c>
      <c r="AD9" s="144">
        <v>4</v>
      </c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21">
        <f t="shared" si="1"/>
        <v>100</v>
      </c>
      <c r="AU9" s="21">
        <f t="shared" si="0"/>
        <v>5</v>
      </c>
    </row>
    <row r="10" spans="1:47" ht="12" customHeight="1">
      <c r="A10" s="40" t="str">
        <f>'S. Listesi'!E8</f>
        <v> </v>
      </c>
      <c r="B10" s="41" t="str">
        <f>IF('S. Listesi'!F8=0," ",'S. Listesi'!F8)</f>
        <v> </v>
      </c>
      <c r="C10" s="370" t="str">
        <f>IF('S. Listesi'!G8=0," ",'S. Listesi'!G8)</f>
        <v> </v>
      </c>
      <c r="D10" s="370"/>
      <c r="E10" s="370"/>
      <c r="F10" s="160">
        <v>4</v>
      </c>
      <c r="G10" s="160">
        <v>4</v>
      </c>
      <c r="H10" s="160">
        <v>4</v>
      </c>
      <c r="I10" s="160">
        <v>4</v>
      </c>
      <c r="J10" s="160">
        <v>4</v>
      </c>
      <c r="K10" s="160">
        <v>4</v>
      </c>
      <c r="L10" s="160">
        <v>4</v>
      </c>
      <c r="M10" s="160">
        <v>4</v>
      </c>
      <c r="N10" s="160">
        <v>4</v>
      </c>
      <c r="O10" s="160">
        <v>4</v>
      </c>
      <c r="P10" s="160">
        <v>4</v>
      </c>
      <c r="Q10" s="160">
        <v>4</v>
      </c>
      <c r="R10" s="160">
        <v>4</v>
      </c>
      <c r="S10" s="160">
        <v>4</v>
      </c>
      <c r="T10" s="160">
        <v>4</v>
      </c>
      <c r="U10" s="160">
        <v>4</v>
      </c>
      <c r="V10" s="160">
        <v>4</v>
      </c>
      <c r="W10" s="160">
        <v>4</v>
      </c>
      <c r="X10" s="160">
        <v>4</v>
      </c>
      <c r="Y10" s="160">
        <v>4</v>
      </c>
      <c r="Z10" s="160">
        <v>4</v>
      </c>
      <c r="AA10" s="160">
        <v>4</v>
      </c>
      <c r="AB10" s="160">
        <v>4</v>
      </c>
      <c r="AC10" s="160">
        <v>4</v>
      </c>
      <c r="AD10" s="160">
        <v>4</v>
      </c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21">
        <f t="shared" si="1"/>
        <v>100</v>
      </c>
      <c r="AU10" s="21">
        <f t="shared" si="0"/>
        <v>5</v>
      </c>
    </row>
    <row r="11" spans="1:47" ht="12" customHeight="1">
      <c r="A11" s="40" t="str">
        <f>'S. Listesi'!E9</f>
        <v> </v>
      </c>
      <c r="B11" s="41" t="str">
        <f>IF('S. Listesi'!F9=0," ",'S. Listesi'!F9)</f>
        <v> </v>
      </c>
      <c r="C11" s="370" t="str">
        <f>IF('S. Listesi'!G9=0," ",'S. Listesi'!G9)</f>
        <v> </v>
      </c>
      <c r="D11" s="370"/>
      <c r="E11" s="370"/>
      <c r="F11" s="149">
        <v>4</v>
      </c>
      <c r="G11" s="149">
        <v>4</v>
      </c>
      <c r="H11" s="149">
        <v>4</v>
      </c>
      <c r="I11" s="149">
        <v>4</v>
      </c>
      <c r="J11" s="149">
        <v>4</v>
      </c>
      <c r="K11" s="149">
        <v>4</v>
      </c>
      <c r="L11" s="149">
        <v>4</v>
      </c>
      <c r="M11" s="149">
        <v>4</v>
      </c>
      <c r="N11" s="149">
        <v>4</v>
      </c>
      <c r="O11" s="149">
        <v>4</v>
      </c>
      <c r="P11" s="149">
        <v>4</v>
      </c>
      <c r="Q11" s="149">
        <v>4</v>
      </c>
      <c r="R11" s="149">
        <v>4</v>
      </c>
      <c r="S11" s="149">
        <v>4</v>
      </c>
      <c r="T11" s="149">
        <v>4</v>
      </c>
      <c r="U11" s="149">
        <v>4</v>
      </c>
      <c r="V11" s="149">
        <v>4</v>
      </c>
      <c r="W11" s="149">
        <v>4</v>
      </c>
      <c r="X11" s="149">
        <v>4</v>
      </c>
      <c r="Y11" s="149">
        <v>4</v>
      </c>
      <c r="Z11" s="144">
        <v>4</v>
      </c>
      <c r="AA11" s="144">
        <v>4</v>
      </c>
      <c r="AB11" s="144">
        <v>4</v>
      </c>
      <c r="AC11" s="144">
        <v>4</v>
      </c>
      <c r="AD11" s="144">
        <v>4</v>
      </c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21">
        <f t="shared" si="1"/>
        <v>100</v>
      </c>
      <c r="AU11" s="21">
        <f t="shared" si="0"/>
        <v>5</v>
      </c>
    </row>
    <row r="12" spans="1:47" ht="12" customHeight="1">
      <c r="A12" s="40" t="str">
        <f>'S. Listesi'!E10</f>
        <v> </v>
      </c>
      <c r="B12" s="41" t="str">
        <f>IF('S. Listesi'!F10=0," ",'S. Listesi'!F10)</f>
        <v> </v>
      </c>
      <c r="C12" s="370" t="str">
        <f>IF('S. Listesi'!G10=0," ",'S. Listesi'!G10)</f>
        <v> </v>
      </c>
      <c r="D12" s="370"/>
      <c r="E12" s="370"/>
      <c r="F12" s="160">
        <v>4</v>
      </c>
      <c r="G12" s="160">
        <v>4</v>
      </c>
      <c r="H12" s="160">
        <v>4</v>
      </c>
      <c r="I12" s="160">
        <v>4</v>
      </c>
      <c r="J12" s="160">
        <v>4</v>
      </c>
      <c r="K12" s="160">
        <v>4</v>
      </c>
      <c r="L12" s="160">
        <v>4</v>
      </c>
      <c r="M12" s="160">
        <v>4</v>
      </c>
      <c r="N12" s="160">
        <v>4</v>
      </c>
      <c r="O12" s="160">
        <v>4</v>
      </c>
      <c r="P12" s="160">
        <v>4</v>
      </c>
      <c r="Q12" s="160">
        <v>4</v>
      </c>
      <c r="R12" s="160">
        <v>4</v>
      </c>
      <c r="S12" s="160">
        <v>4</v>
      </c>
      <c r="T12" s="160">
        <v>4</v>
      </c>
      <c r="U12" s="160">
        <v>4</v>
      </c>
      <c r="V12" s="160">
        <v>4</v>
      </c>
      <c r="W12" s="160">
        <v>4</v>
      </c>
      <c r="X12" s="160">
        <v>4</v>
      </c>
      <c r="Y12" s="160">
        <v>4</v>
      </c>
      <c r="Z12" s="160">
        <v>4</v>
      </c>
      <c r="AA12" s="160">
        <v>4</v>
      </c>
      <c r="AB12" s="160">
        <v>4</v>
      </c>
      <c r="AC12" s="160">
        <v>4</v>
      </c>
      <c r="AD12" s="160">
        <v>4</v>
      </c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21">
        <f t="shared" si="1"/>
        <v>100</v>
      </c>
      <c r="AU12" s="21">
        <f t="shared" si="0"/>
        <v>5</v>
      </c>
    </row>
    <row r="13" spans="1:47" ht="12" customHeight="1">
      <c r="A13" s="40" t="str">
        <f>'S. Listesi'!E11</f>
        <v> </v>
      </c>
      <c r="B13" s="41" t="str">
        <f>IF('S. Listesi'!F11=0," ",'S. Listesi'!F11)</f>
        <v> </v>
      </c>
      <c r="C13" s="370" t="str">
        <f>IF('S. Listesi'!G11=0," ",'S. Listesi'!G11)</f>
        <v> </v>
      </c>
      <c r="D13" s="370"/>
      <c r="E13" s="370"/>
      <c r="F13" s="149">
        <v>4</v>
      </c>
      <c r="G13" s="149">
        <v>4</v>
      </c>
      <c r="H13" s="149">
        <v>4</v>
      </c>
      <c r="I13" s="149">
        <v>4</v>
      </c>
      <c r="J13" s="149">
        <v>4</v>
      </c>
      <c r="K13" s="149">
        <v>4</v>
      </c>
      <c r="L13" s="149">
        <v>4</v>
      </c>
      <c r="M13" s="149">
        <v>4</v>
      </c>
      <c r="N13" s="149">
        <v>4</v>
      </c>
      <c r="O13" s="149">
        <v>4</v>
      </c>
      <c r="P13" s="149">
        <v>4</v>
      </c>
      <c r="Q13" s="149">
        <v>4</v>
      </c>
      <c r="R13" s="149">
        <v>4</v>
      </c>
      <c r="S13" s="149">
        <v>4</v>
      </c>
      <c r="T13" s="149">
        <v>4</v>
      </c>
      <c r="U13" s="149">
        <v>4</v>
      </c>
      <c r="V13" s="149">
        <v>4</v>
      </c>
      <c r="W13" s="149">
        <v>4</v>
      </c>
      <c r="X13" s="149">
        <v>4</v>
      </c>
      <c r="Y13" s="149">
        <v>4</v>
      </c>
      <c r="Z13" s="144">
        <v>4</v>
      </c>
      <c r="AA13" s="144">
        <v>4</v>
      </c>
      <c r="AB13" s="144">
        <v>4</v>
      </c>
      <c r="AC13" s="144">
        <v>4</v>
      </c>
      <c r="AD13" s="144">
        <v>4</v>
      </c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21">
        <f t="shared" si="1"/>
        <v>100</v>
      </c>
      <c r="AU13" s="21">
        <f t="shared" si="0"/>
        <v>5</v>
      </c>
    </row>
    <row r="14" spans="1:47" ht="12" customHeight="1">
      <c r="A14" s="40" t="str">
        <f>'S. Listesi'!E12</f>
        <v> </v>
      </c>
      <c r="B14" s="41" t="str">
        <f>IF('S. Listesi'!F12=0," ",'S. Listesi'!F12)</f>
        <v> </v>
      </c>
      <c r="C14" s="370" t="str">
        <f>IF('S. Listesi'!G12=0," ",'S. Listesi'!G12)</f>
        <v> </v>
      </c>
      <c r="D14" s="370"/>
      <c r="E14" s="370"/>
      <c r="F14" s="160">
        <v>4</v>
      </c>
      <c r="G14" s="160">
        <v>4</v>
      </c>
      <c r="H14" s="160">
        <v>4</v>
      </c>
      <c r="I14" s="160">
        <v>4</v>
      </c>
      <c r="J14" s="160">
        <v>4</v>
      </c>
      <c r="K14" s="160">
        <v>4</v>
      </c>
      <c r="L14" s="160">
        <v>4</v>
      </c>
      <c r="M14" s="160">
        <v>4</v>
      </c>
      <c r="N14" s="160">
        <v>4</v>
      </c>
      <c r="O14" s="160">
        <v>4</v>
      </c>
      <c r="P14" s="160">
        <v>4</v>
      </c>
      <c r="Q14" s="160">
        <v>4</v>
      </c>
      <c r="R14" s="160">
        <v>4</v>
      </c>
      <c r="S14" s="160">
        <v>4</v>
      </c>
      <c r="T14" s="160">
        <v>4</v>
      </c>
      <c r="U14" s="160">
        <v>4</v>
      </c>
      <c r="V14" s="160">
        <v>4</v>
      </c>
      <c r="W14" s="160">
        <v>4</v>
      </c>
      <c r="X14" s="160">
        <v>4</v>
      </c>
      <c r="Y14" s="160">
        <v>4</v>
      </c>
      <c r="Z14" s="160">
        <v>4</v>
      </c>
      <c r="AA14" s="160">
        <v>4</v>
      </c>
      <c r="AB14" s="160">
        <v>4</v>
      </c>
      <c r="AC14" s="160">
        <v>4</v>
      </c>
      <c r="AD14" s="160">
        <v>4</v>
      </c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21">
        <f t="shared" si="1"/>
        <v>100</v>
      </c>
      <c r="AU14" s="21">
        <f t="shared" si="0"/>
        <v>5</v>
      </c>
    </row>
    <row r="15" spans="1:47" ht="12" customHeight="1">
      <c r="A15" s="40" t="str">
        <f>'S. Listesi'!E13</f>
        <v> </v>
      </c>
      <c r="B15" s="41" t="str">
        <f>IF('S. Listesi'!F13=0," ",'S. Listesi'!F13)</f>
        <v> </v>
      </c>
      <c r="C15" s="370" t="str">
        <f>IF('S. Listesi'!G13=0," ",'S. Listesi'!G13)</f>
        <v> </v>
      </c>
      <c r="D15" s="370"/>
      <c r="E15" s="370"/>
      <c r="F15" s="149">
        <v>4</v>
      </c>
      <c r="G15" s="149">
        <v>4</v>
      </c>
      <c r="H15" s="149">
        <v>4</v>
      </c>
      <c r="I15" s="149">
        <v>4</v>
      </c>
      <c r="J15" s="149">
        <v>4</v>
      </c>
      <c r="K15" s="149">
        <v>4</v>
      </c>
      <c r="L15" s="149">
        <v>4</v>
      </c>
      <c r="M15" s="149">
        <v>4</v>
      </c>
      <c r="N15" s="149">
        <v>4</v>
      </c>
      <c r="O15" s="149">
        <v>4</v>
      </c>
      <c r="P15" s="149">
        <v>4</v>
      </c>
      <c r="Q15" s="149">
        <v>4</v>
      </c>
      <c r="R15" s="149">
        <v>4</v>
      </c>
      <c r="S15" s="149">
        <v>4</v>
      </c>
      <c r="T15" s="149">
        <v>4</v>
      </c>
      <c r="U15" s="149">
        <v>4</v>
      </c>
      <c r="V15" s="149">
        <v>4</v>
      </c>
      <c r="W15" s="149">
        <v>4</v>
      </c>
      <c r="X15" s="149">
        <v>4</v>
      </c>
      <c r="Y15" s="149">
        <v>4</v>
      </c>
      <c r="Z15" s="144">
        <v>4</v>
      </c>
      <c r="AA15" s="144">
        <v>4</v>
      </c>
      <c r="AB15" s="144">
        <v>4</v>
      </c>
      <c r="AC15" s="144">
        <v>4</v>
      </c>
      <c r="AD15" s="144">
        <v>4</v>
      </c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21">
        <f t="shared" si="1"/>
        <v>100</v>
      </c>
      <c r="AU15" s="21">
        <f t="shared" si="0"/>
        <v>5</v>
      </c>
    </row>
    <row r="16" spans="1:47" ht="12" customHeight="1">
      <c r="A16" s="40" t="str">
        <f>'S. Listesi'!E14</f>
        <v> </v>
      </c>
      <c r="B16" s="41" t="str">
        <f>IF('S. Listesi'!F14=0," ",'S. Listesi'!F14)</f>
        <v> </v>
      </c>
      <c r="C16" s="370" t="str">
        <f>IF('S. Listesi'!G14=0," ",'S. Listesi'!G14)</f>
        <v> </v>
      </c>
      <c r="D16" s="370"/>
      <c r="E16" s="370"/>
      <c r="F16" s="160">
        <v>4</v>
      </c>
      <c r="G16" s="160">
        <v>4</v>
      </c>
      <c r="H16" s="160">
        <v>4</v>
      </c>
      <c r="I16" s="160">
        <v>4</v>
      </c>
      <c r="J16" s="160">
        <v>4</v>
      </c>
      <c r="K16" s="160">
        <v>4</v>
      </c>
      <c r="L16" s="160">
        <v>4</v>
      </c>
      <c r="M16" s="160">
        <v>4</v>
      </c>
      <c r="N16" s="160">
        <v>4</v>
      </c>
      <c r="O16" s="160">
        <v>4</v>
      </c>
      <c r="P16" s="160">
        <v>4</v>
      </c>
      <c r="Q16" s="160">
        <v>4</v>
      </c>
      <c r="R16" s="160">
        <v>4</v>
      </c>
      <c r="S16" s="160">
        <v>4</v>
      </c>
      <c r="T16" s="160">
        <v>4</v>
      </c>
      <c r="U16" s="160">
        <v>4</v>
      </c>
      <c r="V16" s="160">
        <v>4</v>
      </c>
      <c r="W16" s="160">
        <v>4</v>
      </c>
      <c r="X16" s="160">
        <v>4</v>
      </c>
      <c r="Y16" s="160">
        <v>4</v>
      </c>
      <c r="Z16" s="160">
        <v>4</v>
      </c>
      <c r="AA16" s="160">
        <v>4</v>
      </c>
      <c r="AB16" s="160">
        <v>4</v>
      </c>
      <c r="AC16" s="160">
        <v>4</v>
      </c>
      <c r="AD16" s="160">
        <v>4</v>
      </c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21">
        <f t="shared" si="1"/>
        <v>100</v>
      </c>
      <c r="AU16" s="21">
        <f t="shared" si="0"/>
        <v>5</v>
      </c>
    </row>
    <row r="17" spans="1:47" ht="12" customHeight="1">
      <c r="A17" s="40" t="str">
        <f>'S. Listesi'!E15</f>
        <v> </v>
      </c>
      <c r="B17" s="41" t="str">
        <f>IF('S. Listesi'!F15=0," ",'S. Listesi'!F15)</f>
        <v> </v>
      </c>
      <c r="C17" s="370" t="str">
        <f>IF('S. Listesi'!G15=0," ",'S. Listesi'!G15)</f>
        <v> </v>
      </c>
      <c r="D17" s="370"/>
      <c r="E17" s="370"/>
      <c r="F17" s="149">
        <v>4</v>
      </c>
      <c r="G17" s="149">
        <v>4</v>
      </c>
      <c r="H17" s="149">
        <v>4</v>
      </c>
      <c r="I17" s="149">
        <v>4</v>
      </c>
      <c r="J17" s="149">
        <v>4</v>
      </c>
      <c r="K17" s="149">
        <v>4</v>
      </c>
      <c r="L17" s="149">
        <v>4</v>
      </c>
      <c r="M17" s="149">
        <v>4</v>
      </c>
      <c r="N17" s="149">
        <v>4</v>
      </c>
      <c r="O17" s="149">
        <v>4</v>
      </c>
      <c r="P17" s="149">
        <v>4</v>
      </c>
      <c r="Q17" s="149">
        <v>4</v>
      </c>
      <c r="R17" s="149">
        <v>4</v>
      </c>
      <c r="S17" s="149">
        <v>4</v>
      </c>
      <c r="T17" s="149">
        <v>4</v>
      </c>
      <c r="U17" s="149">
        <v>4</v>
      </c>
      <c r="V17" s="149">
        <v>4</v>
      </c>
      <c r="W17" s="149">
        <v>4</v>
      </c>
      <c r="X17" s="149">
        <v>4</v>
      </c>
      <c r="Y17" s="149">
        <v>4</v>
      </c>
      <c r="Z17" s="144">
        <v>4</v>
      </c>
      <c r="AA17" s="144">
        <v>4</v>
      </c>
      <c r="AB17" s="144">
        <v>4</v>
      </c>
      <c r="AC17" s="144">
        <v>4</v>
      </c>
      <c r="AD17" s="144">
        <v>4</v>
      </c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21">
        <f t="shared" si="1"/>
        <v>100</v>
      </c>
      <c r="AU17" s="21">
        <f t="shared" si="0"/>
        <v>5</v>
      </c>
    </row>
    <row r="18" spans="1:47" ht="12" customHeight="1">
      <c r="A18" s="40" t="str">
        <f>'S. Listesi'!E16</f>
        <v> </v>
      </c>
      <c r="B18" s="41" t="str">
        <f>IF('S. Listesi'!F16=0," ",'S. Listesi'!F16)</f>
        <v> </v>
      </c>
      <c r="C18" s="370" t="str">
        <f>IF('S. Listesi'!G16=0," ",'S. Listesi'!G16)</f>
        <v> </v>
      </c>
      <c r="D18" s="370"/>
      <c r="E18" s="370"/>
      <c r="F18" s="160">
        <v>4</v>
      </c>
      <c r="G18" s="160">
        <v>4</v>
      </c>
      <c r="H18" s="160">
        <v>4</v>
      </c>
      <c r="I18" s="160">
        <v>4</v>
      </c>
      <c r="J18" s="160">
        <v>4</v>
      </c>
      <c r="K18" s="160">
        <v>4</v>
      </c>
      <c r="L18" s="160">
        <v>4</v>
      </c>
      <c r="M18" s="160">
        <v>4</v>
      </c>
      <c r="N18" s="160">
        <v>4</v>
      </c>
      <c r="O18" s="160">
        <v>4</v>
      </c>
      <c r="P18" s="160">
        <v>4</v>
      </c>
      <c r="Q18" s="160">
        <v>4</v>
      </c>
      <c r="R18" s="160">
        <v>4</v>
      </c>
      <c r="S18" s="160">
        <v>4</v>
      </c>
      <c r="T18" s="160">
        <v>4</v>
      </c>
      <c r="U18" s="160">
        <v>4</v>
      </c>
      <c r="V18" s="160">
        <v>4</v>
      </c>
      <c r="W18" s="160">
        <v>4</v>
      </c>
      <c r="X18" s="160">
        <v>4</v>
      </c>
      <c r="Y18" s="160">
        <v>4</v>
      </c>
      <c r="Z18" s="160">
        <v>4</v>
      </c>
      <c r="AA18" s="160">
        <v>4</v>
      </c>
      <c r="AB18" s="160">
        <v>4</v>
      </c>
      <c r="AC18" s="160">
        <v>4</v>
      </c>
      <c r="AD18" s="160">
        <v>4</v>
      </c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21">
        <f t="shared" si="1"/>
        <v>100</v>
      </c>
      <c r="AU18" s="21">
        <f t="shared" si="0"/>
        <v>5</v>
      </c>
    </row>
    <row r="19" spans="1:47" ht="12" customHeight="1">
      <c r="A19" s="40" t="str">
        <f>'S. Listesi'!E17</f>
        <v> </v>
      </c>
      <c r="B19" s="41" t="str">
        <f>IF('S. Listesi'!F17=0," ",'S. Listesi'!F17)</f>
        <v> </v>
      </c>
      <c r="C19" s="370" t="str">
        <f>IF('S. Listesi'!G17=0," ",'S. Listesi'!G17)</f>
        <v> </v>
      </c>
      <c r="D19" s="370"/>
      <c r="E19" s="370"/>
      <c r="F19" s="149">
        <v>4</v>
      </c>
      <c r="G19" s="149">
        <v>4</v>
      </c>
      <c r="H19" s="149">
        <v>4</v>
      </c>
      <c r="I19" s="149">
        <v>4</v>
      </c>
      <c r="J19" s="149">
        <v>4</v>
      </c>
      <c r="K19" s="149">
        <v>4</v>
      </c>
      <c r="L19" s="149">
        <v>4</v>
      </c>
      <c r="M19" s="149">
        <v>4</v>
      </c>
      <c r="N19" s="149">
        <v>4</v>
      </c>
      <c r="O19" s="149">
        <v>4</v>
      </c>
      <c r="P19" s="149">
        <v>4</v>
      </c>
      <c r="Q19" s="149">
        <v>4</v>
      </c>
      <c r="R19" s="149">
        <v>4</v>
      </c>
      <c r="S19" s="149">
        <v>4</v>
      </c>
      <c r="T19" s="149">
        <v>4</v>
      </c>
      <c r="U19" s="149">
        <v>4</v>
      </c>
      <c r="V19" s="149">
        <v>4</v>
      </c>
      <c r="W19" s="149">
        <v>4</v>
      </c>
      <c r="X19" s="149">
        <v>4</v>
      </c>
      <c r="Y19" s="149">
        <v>4</v>
      </c>
      <c r="Z19" s="144">
        <v>4</v>
      </c>
      <c r="AA19" s="144">
        <v>4</v>
      </c>
      <c r="AB19" s="144">
        <v>4</v>
      </c>
      <c r="AC19" s="144">
        <v>4</v>
      </c>
      <c r="AD19" s="144">
        <v>4</v>
      </c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21">
        <f t="shared" si="1"/>
        <v>100</v>
      </c>
      <c r="AU19" s="21">
        <f t="shared" si="0"/>
        <v>5</v>
      </c>
    </row>
    <row r="20" spans="1:47" ht="12" customHeight="1">
      <c r="A20" s="40" t="str">
        <f>'S. Listesi'!E18</f>
        <v> </v>
      </c>
      <c r="B20" s="41" t="str">
        <f>IF('S. Listesi'!F18=0," ",'S. Listesi'!F18)</f>
        <v> </v>
      </c>
      <c r="C20" s="370" t="str">
        <f>IF('S. Listesi'!G18=0," ",'S. Listesi'!G18)</f>
        <v> </v>
      </c>
      <c r="D20" s="370"/>
      <c r="E20" s="370"/>
      <c r="F20" s="160">
        <v>4</v>
      </c>
      <c r="G20" s="160">
        <v>4</v>
      </c>
      <c r="H20" s="160">
        <v>4</v>
      </c>
      <c r="I20" s="160">
        <v>4</v>
      </c>
      <c r="J20" s="160">
        <v>4</v>
      </c>
      <c r="K20" s="160">
        <v>4</v>
      </c>
      <c r="L20" s="160">
        <v>4</v>
      </c>
      <c r="M20" s="160">
        <v>4</v>
      </c>
      <c r="N20" s="160">
        <v>4</v>
      </c>
      <c r="O20" s="160">
        <v>4</v>
      </c>
      <c r="P20" s="160">
        <v>4</v>
      </c>
      <c r="Q20" s="160">
        <v>4</v>
      </c>
      <c r="R20" s="160">
        <v>4</v>
      </c>
      <c r="S20" s="160">
        <v>4</v>
      </c>
      <c r="T20" s="160">
        <v>4</v>
      </c>
      <c r="U20" s="160">
        <v>4</v>
      </c>
      <c r="V20" s="160">
        <v>4</v>
      </c>
      <c r="W20" s="160">
        <v>4</v>
      </c>
      <c r="X20" s="160">
        <v>4</v>
      </c>
      <c r="Y20" s="160">
        <v>4</v>
      </c>
      <c r="Z20" s="160">
        <v>4</v>
      </c>
      <c r="AA20" s="160">
        <v>4</v>
      </c>
      <c r="AB20" s="160">
        <v>4</v>
      </c>
      <c r="AC20" s="160">
        <v>4</v>
      </c>
      <c r="AD20" s="160">
        <v>4</v>
      </c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21">
        <f t="shared" si="1"/>
        <v>100</v>
      </c>
      <c r="AU20" s="21">
        <f t="shared" si="0"/>
        <v>5</v>
      </c>
    </row>
    <row r="21" spans="1:47" ht="12" customHeight="1">
      <c r="A21" s="40" t="str">
        <f>'S. Listesi'!E19</f>
        <v> </v>
      </c>
      <c r="B21" s="41" t="str">
        <f>IF('S. Listesi'!F19=0," ",'S. Listesi'!F19)</f>
        <v> </v>
      </c>
      <c r="C21" s="370" t="str">
        <f>IF('S. Listesi'!G19=0," ",'S. Listesi'!G19)</f>
        <v> </v>
      </c>
      <c r="D21" s="370"/>
      <c r="E21" s="370"/>
      <c r="F21" s="149">
        <v>4</v>
      </c>
      <c r="G21" s="149">
        <v>4</v>
      </c>
      <c r="H21" s="149">
        <v>4</v>
      </c>
      <c r="I21" s="149">
        <v>4</v>
      </c>
      <c r="J21" s="149">
        <v>4</v>
      </c>
      <c r="K21" s="149">
        <v>4</v>
      </c>
      <c r="L21" s="149">
        <v>4</v>
      </c>
      <c r="M21" s="149">
        <v>4</v>
      </c>
      <c r="N21" s="149">
        <v>4</v>
      </c>
      <c r="O21" s="149">
        <v>4</v>
      </c>
      <c r="P21" s="149">
        <v>4</v>
      </c>
      <c r="Q21" s="149">
        <v>4</v>
      </c>
      <c r="R21" s="149">
        <v>4</v>
      </c>
      <c r="S21" s="149">
        <v>4</v>
      </c>
      <c r="T21" s="149">
        <v>4</v>
      </c>
      <c r="U21" s="149">
        <v>4</v>
      </c>
      <c r="V21" s="149">
        <v>4</v>
      </c>
      <c r="W21" s="149">
        <v>4</v>
      </c>
      <c r="X21" s="149">
        <v>4</v>
      </c>
      <c r="Y21" s="149">
        <v>4</v>
      </c>
      <c r="Z21" s="144">
        <v>4</v>
      </c>
      <c r="AA21" s="144">
        <v>4</v>
      </c>
      <c r="AB21" s="144">
        <v>4</v>
      </c>
      <c r="AC21" s="144">
        <v>4</v>
      </c>
      <c r="AD21" s="144">
        <v>4</v>
      </c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21">
        <f t="shared" si="1"/>
        <v>100</v>
      </c>
      <c r="AU21" s="21">
        <f t="shared" si="0"/>
        <v>5</v>
      </c>
    </row>
    <row r="22" spans="1:47" ht="12" customHeight="1">
      <c r="A22" s="40" t="str">
        <f>'S. Listesi'!E20</f>
        <v> </v>
      </c>
      <c r="B22" s="41" t="str">
        <f>IF('S. Listesi'!F20=0," ",'S. Listesi'!F20)</f>
        <v> </v>
      </c>
      <c r="C22" s="370" t="str">
        <f>IF('S. Listesi'!G20=0," ",'S. Listesi'!G20)</f>
        <v> </v>
      </c>
      <c r="D22" s="370"/>
      <c r="E22" s="370"/>
      <c r="F22" s="160">
        <v>4</v>
      </c>
      <c r="G22" s="160">
        <v>4</v>
      </c>
      <c r="H22" s="160">
        <v>4</v>
      </c>
      <c r="I22" s="160">
        <v>4</v>
      </c>
      <c r="J22" s="160">
        <v>4</v>
      </c>
      <c r="K22" s="160">
        <v>4</v>
      </c>
      <c r="L22" s="160">
        <v>4</v>
      </c>
      <c r="M22" s="160">
        <v>4</v>
      </c>
      <c r="N22" s="160">
        <v>4</v>
      </c>
      <c r="O22" s="160">
        <v>4</v>
      </c>
      <c r="P22" s="160">
        <v>4</v>
      </c>
      <c r="Q22" s="160">
        <v>4</v>
      </c>
      <c r="R22" s="160">
        <v>4</v>
      </c>
      <c r="S22" s="160">
        <v>4</v>
      </c>
      <c r="T22" s="160">
        <v>4</v>
      </c>
      <c r="U22" s="160">
        <v>4</v>
      </c>
      <c r="V22" s="160">
        <v>4</v>
      </c>
      <c r="W22" s="160">
        <v>4</v>
      </c>
      <c r="X22" s="160">
        <v>4</v>
      </c>
      <c r="Y22" s="160">
        <v>4</v>
      </c>
      <c r="Z22" s="160">
        <v>4</v>
      </c>
      <c r="AA22" s="160">
        <v>4</v>
      </c>
      <c r="AB22" s="160">
        <v>4</v>
      </c>
      <c r="AC22" s="160">
        <v>4</v>
      </c>
      <c r="AD22" s="160">
        <v>4</v>
      </c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21">
        <f t="shared" si="1"/>
        <v>100</v>
      </c>
      <c r="AU22" s="21">
        <f t="shared" si="0"/>
        <v>5</v>
      </c>
    </row>
    <row r="23" spans="1:47" ht="12" customHeight="1">
      <c r="A23" s="40" t="str">
        <f>'S. Listesi'!E21</f>
        <v> </v>
      </c>
      <c r="B23" s="41" t="str">
        <f>IF('S. Listesi'!F21=0," ",'S. Listesi'!F21)</f>
        <v> </v>
      </c>
      <c r="C23" s="370" t="str">
        <f>IF('S. Listesi'!G21=0," ",'S. Listesi'!G21)</f>
        <v> </v>
      </c>
      <c r="D23" s="370"/>
      <c r="E23" s="370"/>
      <c r="F23" s="149">
        <v>4</v>
      </c>
      <c r="G23" s="149">
        <v>4</v>
      </c>
      <c r="H23" s="149">
        <v>4</v>
      </c>
      <c r="I23" s="149">
        <v>4</v>
      </c>
      <c r="J23" s="149">
        <v>4</v>
      </c>
      <c r="K23" s="149">
        <v>4</v>
      </c>
      <c r="L23" s="149">
        <v>4</v>
      </c>
      <c r="M23" s="149">
        <v>4</v>
      </c>
      <c r="N23" s="149">
        <v>4</v>
      </c>
      <c r="O23" s="149">
        <v>4</v>
      </c>
      <c r="P23" s="149">
        <v>4</v>
      </c>
      <c r="Q23" s="149">
        <v>4</v>
      </c>
      <c r="R23" s="149">
        <v>4</v>
      </c>
      <c r="S23" s="149">
        <v>4</v>
      </c>
      <c r="T23" s="149">
        <v>4</v>
      </c>
      <c r="U23" s="149">
        <v>4</v>
      </c>
      <c r="V23" s="149">
        <v>4</v>
      </c>
      <c r="W23" s="149">
        <v>4</v>
      </c>
      <c r="X23" s="149">
        <v>4</v>
      </c>
      <c r="Y23" s="149">
        <v>4</v>
      </c>
      <c r="Z23" s="144">
        <v>4</v>
      </c>
      <c r="AA23" s="144">
        <v>4</v>
      </c>
      <c r="AB23" s="144">
        <v>4</v>
      </c>
      <c r="AC23" s="144">
        <v>4</v>
      </c>
      <c r="AD23" s="144">
        <v>4</v>
      </c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21">
        <f t="shared" si="1"/>
        <v>100</v>
      </c>
      <c r="AU23" s="21">
        <f t="shared" si="0"/>
        <v>5</v>
      </c>
    </row>
    <row r="24" spans="1:47" ht="12" customHeight="1">
      <c r="A24" s="40" t="str">
        <f>'S. Listesi'!E22</f>
        <v> </v>
      </c>
      <c r="B24" s="41" t="str">
        <f>IF('S. Listesi'!F22=0," ",'S. Listesi'!F22)</f>
        <v> </v>
      </c>
      <c r="C24" s="370" t="str">
        <f>IF('S. Listesi'!G22=0," ",'S. Listesi'!G22)</f>
        <v> </v>
      </c>
      <c r="D24" s="370"/>
      <c r="E24" s="370"/>
      <c r="F24" s="160">
        <v>4</v>
      </c>
      <c r="G24" s="160">
        <v>4</v>
      </c>
      <c r="H24" s="160">
        <v>4</v>
      </c>
      <c r="I24" s="160">
        <v>4</v>
      </c>
      <c r="J24" s="160">
        <v>4</v>
      </c>
      <c r="K24" s="160">
        <v>4</v>
      </c>
      <c r="L24" s="160">
        <v>4</v>
      </c>
      <c r="M24" s="160">
        <v>4</v>
      </c>
      <c r="N24" s="160">
        <v>4</v>
      </c>
      <c r="O24" s="160">
        <v>4</v>
      </c>
      <c r="P24" s="160">
        <v>4</v>
      </c>
      <c r="Q24" s="160">
        <v>4</v>
      </c>
      <c r="R24" s="160">
        <v>4</v>
      </c>
      <c r="S24" s="160">
        <v>4</v>
      </c>
      <c r="T24" s="160">
        <v>4</v>
      </c>
      <c r="U24" s="160">
        <v>4</v>
      </c>
      <c r="V24" s="160">
        <v>4</v>
      </c>
      <c r="W24" s="160">
        <v>4</v>
      </c>
      <c r="X24" s="160">
        <v>4</v>
      </c>
      <c r="Y24" s="160">
        <v>4</v>
      </c>
      <c r="Z24" s="160">
        <v>4</v>
      </c>
      <c r="AA24" s="160">
        <v>4</v>
      </c>
      <c r="AB24" s="160">
        <v>4</v>
      </c>
      <c r="AC24" s="160">
        <v>4</v>
      </c>
      <c r="AD24" s="160">
        <v>4</v>
      </c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21">
        <f t="shared" si="1"/>
        <v>100</v>
      </c>
      <c r="AU24" s="21">
        <f t="shared" si="0"/>
        <v>5</v>
      </c>
    </row>
    <row r="25" spans="1:47" ht="12" customHeight="1">
      <c r="A25" s="40" t="str">
        <f>'S. Listesi'!E23</f>
        <v> </v>
      </c>
      <c r="B25" s="41" t="str">
        <f>IF('S. Listesi'!F23=0," ",'S. Listesi'!F23)</f>
        <v> </v>
      </c>
      <c r="C25" s="370" t="str">
        <f>IF('S. Listesi'!G23=0," ",'S. Listesi'!G23)</f>
        <v> </v>
      </c>
      <c r="D25" s="370"/>
      <c r="E25" s="370"/>
      <c r="F25" s="149">
        <v>4</v>
      </c>
      <c r="G25" s="149">
        <v>4</v>
      </c>
      <c r="H25" s="149">
        <v>4</v>
      </c>
      <c r="I25" s="149">
        <v>4</v>
      </c>
      <c r="J25" s="149">
        <v>4</v>
      </c>
      <c r="K25" s="149">
        <v>4</v>
      </c>
      <c r="L25" s="149">
        <v>4</v>
      </c>
      <c r="M25" s="149">
        <v>4</v>
      </c>
      <c r="N25" s="149">
        <v>4</v>
      </c>
      <c r="O25" s="149">
        <v>4</v>
      </c>
      <c r="P25" s="149">
        <v>4</v>
      </c>
      <c r="Q25" s="149">
        <v>4</v>
      </c>
      <c r="R25" s="149">
        <v>4</v>
      </c>
      <c r="S25" s="149">
        <v>4</v>
      </c>
      <c r="T25" s="149">
        <v>4</v>
      </c>
      <c r="U25" s="149">
        <v>4</v>
      </c>
      <c r="V25" s="149">
        <v>4</v>
      </c>
      <c r="W25" s="149">
        <v>4</v>
      </c>
      <c r="X25" s="149">
        <v>4</v>
      </c>
      <c r="Y25" s="149">
        <v>4</v>
      </c>
      <c r="Z25" s="144">
        <v>4</v>
      </c>
      <c r="AA25" s="144">
        <v>4</v>
      </c>
      <c r="AB25" s="144">
        <v>4</v>
      </c>
      <c r="AC25" s="144">
        <v>4</v>
      </c>
      <c r="AD25" s="144">
        <v>4</v>
      </c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21">
        <f t="shared" si="1"/>
        <v>100</v>
      </c>
      <c r="AU25" s="21">
        <f t="shared" si="0"/>
        <v>5</v>
      </c>
    </row>
    <row r="26" spans="1:47" ht="12" customHeight="1">
      <c r="A26" s="40" t="str">
        <f>'S. Listesi'!E24</f>
        <v> </v>
      </c>
      <c r="B26" s="41" t="str">
        <f>IF('S. Listesi'!F24=0," ",'S. Listesi'!F24)</f>
        <v> </v>
      </c>
      <c r="C26" s="370" t="str">
        <f>IF('S. Listesi'!G24=0," ",'S. Listesi'!G24)</f>
        <v> </v>
      </c>
      <c r="D26" s="370"/>
      <c r="E26" s="370"/>
      <c r="F26" s="160">
        <v>4</v>
      </c>
      <c r="G26" s="160">
        <v>4</v>
      </c>
      <c r="H26" s="160">
        <v>4</v>
      </c>
      <c r="I26" s="160">
        <v>4</v>
      </c>
      <c r="J26" s="160">
        <v>4</v>
      </c>
      <c r="K26" s="160">
        <v>4</v>
      </c>
      <c r="L26" s="160">
        <v>4</v>
      </c>
      <c r="M26" s="160">
        <v>4</v>
      </c>
      <c r="N26" s="160">
        <v>4</v>
      </c>
      <c r="O26" s="160">
        <v>4</v>
      </c>
      <c r="P26" s="160">
        <v>4</v>
      </c>
      <c r="Q26" s="160">
        <v>4</v>
      </c>
      <c r="R26" s="160">
        <v>4</v>
      </c>
      <c r="S26" s="160">
        <v>4</v>
      </c>
      <c r="T26" s="160">
        <v>4</v>
      </c>
      <c r="U26" s="160">
        <v>4</v>
      </c>
      <c r="V26" s="160">
        <v>4</v>
      </c>
      <c r="W26" s="160">
        <v>4</v>
      </c>
      <c r="X26" s="160">
        <v>4</v>
      </c>
      <c r="Y26" s="160">
        <v>4</v>
      </c>
      <c r="Z26" s="160">
        <v>4</v>
      </c>
      <c r="AA26" s="160">
        <v>4</v>
      </c>
      <c r="AB26" s="160">
        <v>4</v>
      </c>
      <c r="AC26" s="160">
        <v>4</v>
      </c>
      <c r="AD26" s="160">
        <v>4</v>
      </c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21">
        <f t="shared" si="1"/>
        <v>100</v>
      </c>
      <c r="AU26" s="21">
        <f t="shared" si="0"/>
        <v>5</v>
      </c>
    </row>
    <row r="27" spans="1:47" ht="12" customHeight="1">
      <c r="A27" s="40" t="str">
        <f>'S. Listesi'!E25</f>
        <v> </v>
      </c>
      <c r="B27" s="41" t="str">
        <f>IF('S. Listesi'!F25=0," ",'S. Listesi'!F25)</f>
        <v> </v>
      </c>
      <c r="C27" s="370" t="str">
        <f>IF('S. Listesi'!G25=0," ",'S. Listesi'!G25)</f>
        <v> </v>
      </c>
      <c r="D27" s="370"/>
      <c r="E27" s="370"/>
      <c r="F27" s="149">
        <v>4</v>
      </c>
      <c r="G27" s="149">
        <v>4</v>
      </c>
      <c r="H27" s="149">
        <v>4</v>
      </c>
      <c r="I27" s="149">
        <v>4</v>
      </c>
      <c r="J27" s="149">
        <v>4</v>
      </c>
      <c r="K27" s="149">
        <v>4</v>
      </c>
      <c r="L27" s="149">
        <v>4</v>
      </c>
      <c r="M27" s="149">
        <v>4</v>
      </c>
      <c r="N27" s="149">
        <v>4</v>
      </c>
      <c r="O27" s="149">
        <v>4</v>
      </c>
      <c r="P27" s="149">
        <v>4</v>
      </c>
      <c r="Q27" s="149">
        <v>4</v>
      </c>
      <c r="R27" s="149">
        <v>4</v>
      </c>
      <c r="S27" s="149">
        <v>4</v>
      </c>
      <c r="T27" s="149">
        <v>4</v>
      </c>
      <c r="U27" s="149">
        <v>4</v>
      </c>
      <c r="V27" s="149">
        <v>4</v>
      </c>
      <c r="W27" s="149">
        <v>4</v>
      </c>
      <c r="X27" s="149">
        <v>4</v>
      </c>
      <c r="Y27" s="149">
        <v>4</v>
      </c>
      <c r="Z27" s="144">
        <v>4</v>
      </c>
      <c r="AA27" s="144">
        <v>4</v>
      </c>
      <c r="AB27" s="144">
        <v>4</v>
      </c>
      <c r="AC27" s="144">
        <v>4</v>
      </c>
      <c r="AD27" s="144">
        <v>4</v>
      </c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21">
        <f t="shared" si="1"/>
        <v>100</v>
      </c>
      <c r="AU27" s="21">
        <f t="shared" si="0"/>
        <v>5</v>
      </c>
    </row>
    <row r="28" spans="1:47" ht="12" customHeight="1">
      <c r="A28" s="40" t="str">
        <f>'S. Listesi'!E26</f>
        <v> </v>
      </c>
      <c r="B28" s="41" t="str">
        <f>IF('S. Listesi'!F26=0," ",'S. Listesi'!F26)</f>
        <v> </v>
      </c>
      <c r="C28" s="370" t="str">
        <f>IF('S. Listesi'!G26=0," ",'S. Listesi'!G26)</f>
        <v> </v>
      </c>
      <c r="D28" s="370"/>
      <c r="E28" s="370"/>
      <c r="F28" s="160">
        <v>4</v>
      </c>
      <c r="G28" s="160">
        <v>4</v>
      </c>
      <c r="H28" s="160">
        <v>4</v>
      </c>
      <c r="I28" s="160">
        <v>4</v>
      </c>
      <c r="J28" s="160">
        <v>4</v>
      </c>
      <c r="K28" s="160">
        <v>4</v>
      </c>
      <c r="L28" s="160">
        <v>4</v>
      </c>
      <c r="M28" s="160">
        <v>4</v>
      </c>
      <c r="N28" s="160">
        <v>4</v>
      </c>
      <c r="O28" s="160">
        <v>4</v>
      </c>
      <c r="P28" s="160">
        <v>4</v>
      </c>
      <c r="Q28" s="160">
        <v>4</v>
      </c>
      <c r="R28" s="160">
        <v>4</v>
      </c>
      <c r="S28" s="160">
        <v>4</v>
      </c>
      <c r="T28" s="160">
        <v>4</v>
      </c>
      <c r="U28" s="160">
        <v>4</v>
      </c>
      <c r="V28" s="160">
        <v>4</v>
      </c>
      <c r="W28" s="160">
        <v>4</v>
      </c>
      <c r="X28" s="160">
        <v>4</v>
      </c>
      <c r="Y28" s="160">
        <v>4</v>
      </c>
      <c r="Z28" s="161">
        <v>4</v>
      </c>
      <c r="AA28" s="161">
        <v>4</v>
      </c>
      <c r="AB28" s="161">
        <v>4</v>
      </c>
      <c r="AC28" s="161">
        <v>4</v>
      </c>
      <c r="AD28" s="161">
        <v>4</v>
      </c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21">
        <f t="shared" si="1"/>
        <v>100</v>
      </c>
      <c r="AU28" s="21">
        <f t="shared" si="0"/>
        <v>5</v>
      </c>
    </row>
    <row r="29" spans="1:47" ht="12" customHeight="1">
      <c r="A29" s="40" t="str">
        <f>'S. Listesi'!E27</f>
        <v> </v>
      </c>
      <c r="B29" s="41" t="str">
        <f>IF('S. Listesi'!F27=0," ",'S. Listesi'!F27)</f>
        <v> </v>
      </c>
      <c r="C29" s="371" t="str">
        <f>IF('S. Listesi'!G27=0," ",'S. Listesi'!G27)</f>
        <v> </v>
      </c>
      <c r="D29" s="372"/>
      <c r="E29" s="373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21" t="str">
        <f t="shared" si="1"/>
        <v> </v>
      </c>
      <c r="AU29" s="21" t="str">
        <f t="shared" si="0"/>
        <v> </v>
      </c>
    </row>
    <row r="30" spans="1:47" ht="12" customHeight="1">
      <c r="A30" s="40" t="str">
        <f>'S. Listesi'!E28</f>
        <v> </v>
      </c>
      <c r="B30" s="41" t="str">
        <f>IF('S. Listesi'!F28=0," ",'S. Listesi'!F28)</f>
        <v> </v>
      </c>
      <c r="C30" s="371" t="str">
        <f>IF('S. Listesi'!G28=0," ",'S. Listesi'!G28)</f>
        <v> </v>
      </c>
      <c r="D30" s="372"/>
      <c r="E30" s="373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21" t="str">
        <f t="shared" si="1"/>
        <v> </v>
      </c>
      <c r="AU30" s="21" t="str">
        <f t="shared" si="0"/>
        <v> </v>
      </c>
    </row>
    <row r="31" spans="1:47" ht="12" customHeight="1">
      <c r="A31" s="40" t="str">
        <f>'S. Listesi'!E29</f>
        <v> </v>
      </c>
      <c r="B31" s="41" t="str">
        <f>IF('S. Listesi'!F29=0," ",'S. Listesi'!F29)</f>
        <v> </v>
      </c>
      <c r="C31" s="371" t="str">
        <f>IF('S. Listesi'!G29=0," ",'S. Listesi'!G29)</f>
        <v> </v>
      </c>
      <c r="D31" s="372"/>
      <c r="E31" s="373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21" t="str">
        <f t="shared" si="1"/>
        <v> </v>
      </c>
      <c r="AU31" s="21" t="str">
        <f t="shared" si="0"/>
        <v> </v>
      </c>
    </row>
    <row r="32" spans="1:47" ht="12" customHeight="1">
      <c r="A32" s="40" t="str">
        <f>'S. Listesi'!E30</f>
        <v> </v>
      </c>
      <c r="B32" s="41" t="str">
        <f>IF('S. Listesi'!F30=0," ",'S. Listesi'!F30)</f>
        <v> </v>
      </c>
      <c r="C32" s="371" t="str">
        <f>IF('S. Listesi'!G30=0," ",'S. Listesi'!G30)</f>
        <v> </v>
      </c>
      <c r="D32" s="372"/>
      <c r="E32" s="373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21" t="str">
        <f t="shared" si="1"/>
        <v> </v>
      </c>
      <c r="AU32" s="21" t="str">
        <f t="shared" si="0"/>
        <v> </v>
      </c>
    </row>
    <row r="33" spans="1:47" ht="12" customHeight="1">
      <c r="A33" s="40" t="str">
        <f>'S. Listesi'!E31</f>
        <v> </v>
      </c>
      <c r="B33" s="41" t="str">
        <f>IF('S. Listesi'!F31=0," ",'S. Listesi'!F31)</f>
        <v> </v>
      </c>
      <c r="C33" s="371" t="str">
        <f>IF('S. Listesi'!G31=0," ",'S. Listesi'!G31)</f>
        <v> </v>
      </c>
      <c r="D33" s="372"/>
      <c r="E33" s="373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21" t="str">
        <f t="shared" si="1"/>
        <v> </v>
      </c>
      <c r="AU33" s="21" t="str">
        <f t="shared" si="0"/>
        <v> </v>
      </c>
    </row>
    <row r="34" spans="1:47" ht="12" customHeight="1">
      <c r="A34" s="40" t="str">
        <f>'S. Listesi'!E32</f>
        <v> </v>
      </c>
      <c r="B34" s="41" t="str">
        <f>IF('S. Listesi'!F32=0," ",'S. Listesi'!F32)</f>
        <v> </v>
      </c>
      <c r="C34" s="371" t="str">
        <f>IF('S. Listesi'!G32=0," ",'S. Listesi'!G32)</f>
        <v> </v>
      </c>
      <c r="D34" s="372"/>
      <c r="E34" s="373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21" t="str">
        <f t="shared" si="1"/>
        <v> </v>
      </c>
      <c r="AU34" s="21" t="str">
        <f t="shared" si="0"/>
        <v> </v>
      </c>
    </row>
    <row r="35" spans="1:47" ht="12" customHeight="1">
      <c r="A35" s="40" t="str">
        <f>'S. Listesi'!E33</f>
        <v> </v>
      </c>
      <c r="B35" s="41" t="str">
        <f>IF('S. Listesi'!F33=0," ",'S. Listesi'!F33)</f>
        <v> </v>
      </c>
      <c r="C35" s="371" t="str">
        <f>IF('S. Listesi'!G33=0," ",'S. Listesi'!G33)</f>
        <v> </v>
      </c>
      <c r="D35" s="372"/>
      <c r="E35" s="373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21" t="str">
        <f t="shared" si="1"/>
        <v> </v>
      </c>
      <c r="AU35" s="21" t="str">
        <f t="shared" si="0"/>
        <v> </v>
      </c>
    </row>
    <row r="36" spans="1:47" ht="12" customHeight="1">
      <c r="A36" s="40" t="str">
        <f>'S. Listesi'!E34</f>
        <v> </v>
      </c>
      <c r="B36" s="41" t="str">
        <f>IF('S. Listesi'!F34=0," ",'S. Listesi'!F34)</f>
        <v> </v>
      </c>
      <c r="C36" s="371" t="str">
        <f>IF('S. Listesi'!G34=0," ",'S. Listesi'!G34)</f>
        <v> </v>
      </c>
      <c r="D36" s="372"/>
      <c r="E36" s="373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21" t="str">
        <f t="shared" si="1"/>
        <v> </v>
      </c>
      <c r="AU36" s="21" t="str">
        <f t="shared" si="0"/>
        <v> </v>
      </c>
    </row>
    <row r="37" spans="1:47" ht="12" customHeight="1">
      <c r="A37" s="40" t="str">
        <f>'S. Listesi'!E35</f>
        <v> </v>
      </c>
      <c r="B37" s="41" t="str">
        <f>IF('S. Listesi'!F35=0," ",'S. Listesi'!F35)</f>
        <v> </v>
      </c>
      <c r="C37" s="371" t="str">
        <f>IF('S. Listesi'!G35=0," ",'S. Listesi'!G35)</f>
        <v> </v>
      </c>
      <c r="D37" s="372"/>
      <c r="E37" s="373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21" t="str">
        <f t="shared" si="1"/>
        <v> </v>
      </c>
      <c r="AU37" s="21" t="str">
        <f t="shared" si="0"/>
        <v> </v>
      </c>
    </row>
    <row r="38" spans="1:47" ht="12" customHeight="1">
      <c r="A38" s="40" t="str">
        <f>'S. Listesi'!E36</f>
        <v> </v>
      </c>
      <c r="B38" s="41" t="str">
        <f>IF('S. Listesi'!F36=0," ",'S. Listesi'!F36)</f>
        <v> </v>
      </c>
      <c r="C38" s="371" t="str">
        <f>IF('S. Listesi'!G36=0," ",'S. Listesi'!G36)</f>
        <v> </v>
      </c>
      <c r="D38" s="372"/>
      <c r="E38" s="373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21" t="str">
        <f t="shared" si="1"/>
        <v> </v>
      </c>
      <c r="AU38" s="21" t="str">
        <f t="shared" si="0"/>
        <v> </v>
      </c>
    </row>
    <row r="39" spans="1:47" ht="12" customHeight="1">
      <c r="A39" s="40" t="str">
        <f>'S. Listesi'!E37</f>
        <v> </v>
      </c>
      <c r="B39" s="41" t="str">
        <f>IF('S. Listesi'!F37=0," ",'S. Listesi'!F37)</f>
        <v> </v>
      </c>
      <c r="C39" s="371" t="str">
        <f>IF('S. Listesi'!G37=0," ",'S. Listesi'!G37)</f>
        <v> </v>
      </c>
      <c r="D39" s="372"/>
      <c r="E39" s="373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21" t="str">
        <f t="shared" si="1"/>
        <v> </v>
      </c>
      <c r="AU39" s="21" t="str">
        <f t="shared" si="0"/>
        <v> </v>
      </c>
    </row>
    <row r="40" spans="1:47" ht="12" customHeight="1">
      <c r="A40" s="40" t="str">
        <f>'S. Listesi'!E38</f>
        <v> </v>
      </c>
      <c r="B40" s="41" t="str">
        <f>IF('S. Listesi'!F38=0," ",'S. Listesi'!F38)</f>
        <v> </v>
      </c>
      <c r="C40" s="371" t="str">
        <f>IF('S. Listesi'!G38=0," ",'S. Listesi'!G38)</f>
        <v> </v>
      </c>
      <c r="D40" s="372"/>
      <c r="E40" s="373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21" t="str">
        <f t="shared" si="1"/>
        <v> </v>
      </c>
      <c r="AU40" s="21" t="str">
        <f t="shared" si="0"/>
        <v> </v>
      </c>
    </row>
    <row r="41" spans="1:47" ht="12" customHeight="1">
      <c r="A41" s="40" t="str">
        <f>'S. Listesi'!E39</f>
        <v> </v>
      </c>
      <c r="B41" s="41" t="str">
        <f>IF('S. Listesi'!F39=0," ",'S. Listesi'!F39)</f>
        <v> </v>
      </c>
      <c r="C41" s="371" t="str">
        <f>IF('S. Listesi'!G39=0," ",'S. Listesi'!G39)</f>
        <v> </v>
      </c>
      <c r="D41" s="372"/>
      <c r="E41" s="373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21" t="str">
        <f t="shared" si="1"/>
        <v> </v>
      </c>
      <c r="AU41" s="21" t="str">
        <f t="shared" si="0"/>
        <v> </v>
      </c>
    </row>
    <row r="42" spans="1:47" ht="12" customHeight="1">
      <c r="A42" s="40" t="str">
        <f>'S. Listesi'!E40</f>
        <v> </v>
      </c>
      <c r="B42" s="41" t="str">
        <f>IF('S. Listesi'!F40=0," ",'S. Listesi'!F40)</f>
        <v> </v>
      </c>
      <c r="C42" s="371" t="str">
        <f>IF('S. Listesi'!G40=0," ",'S. Listesi'!G40)</f>
        <v> </v>
      </c>
      <c r="D42" s="372"/>
      <c r="E42" s="373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21" t="str">
        <f t="shared" si="1"/>
        <v> </v>
      </c>
      <c r="AU42" s="21" t="str">
        <f t="shared" si="0"/>
        <v> </v>
      </c>
    </row>
    <row r="43" spans="1:47" ht="12" customHeight="1">
      <c r="A43" s="40" t="str">
        <f>'S. Listesi'!E41</f>
        <v> </v>
      </c>
      <c r="B43" s="41" t="str">
        <f>IF('S. Listesi'!F41=0," ",'S. Listesi'!F41)</f>
        <v> </v>
      </c>
      <c r="C43" s="371" t="str">
        <f>IF('S. Listesi'!G41=0," ",'S. Listesi'!G41)</f>
        <v> </v>
      </c>
      <c r="D43" s="372"/>
      <c r="E43" s="373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21" t="str">
        <f t="shared" si="1"/>
        <v> </v>
      </c>
      <c r="AU43" s="21" t="str">
        <f t="shared" si="0"/>
        <v> </v>
      </c>
    </row>
    <row r="44" spans="1:47" ht="12" customHeight="1">
      <c r="A44" s="40" t="str">
        <f>'S. Listesi'!E42</f>
        <v> </v>
      </c>
      <c r="B44" s="41" t="str">
        <f>IF('S. Listesi'!F42=0," ",'S. Listesi'!F42)</f>
        <v> </v>
      </c>
      <c r="C44" s="371" t="str">
        <f>IF('S. Listesi'!G42=0," ",'S. Listesi'!G42)</f>
        <v> </v>
      </c>
      <c r="D44" s="372"/>
      <c r="E44" s="373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21" t="str">
        <f t="shared" si="1"/>
        <v> </v>
      </c>
      <c r="AU44" s="21" t="str">
        <f t="shared" si="0"/>
        <v> </v>
      </c>
    </row>
    <row r="45" spans="1:47" ht="12.75">
      <c r="A45" s="40" t="str">
        <f>'S. Listesi'!E43</f>
        <v> </v>
      </c>
      <c r="B45" s="41" t="str">
        <f>IF('S. Listesi'!F43=0," ",'S. Listesi'!F43)</f>
        <v> </v>
      </c>
      <c r="C45" s="371" t="str">
        <f>IF('S. Listesi'!G43=0," ",'S. Listesi'!G43)</f>
        <v> </v>
      </c>
      <c r="D45" s="372"/>
      <c r="E45" s="373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21" t="str">
        <f t="shared" si="1"/>
        <v> </v>
      </c>
      <c r="AU45" s="21" t="str">
        <f t="shared" si="0"/>
        <v> </v>
      </c>
    </row>
    <row r="46" spans="1:47" ht="39.75" customHeight="1">
      <c r="A46" s="391" t="s">
        <v>20</v>
      </c>
      <c r="B46" s="392"/>
      <c r="C46" s="392"/>
      <c r="D46" s="392"/>
      <c r="E46" s="393"/>
      <c r="F46" s="19" t="str">
        <f>F5</f>
        <v>1.SORU</v>
      </c>
      <c r="G46" s="19" t="str">
        <f aca="true" t="shared" si="2" ref="G46:AS46">G5</f>
        <v>2.SORU</v>
      </c>
      <c r="H46" s="19" t="str">
        <f t="shared" si="2"/>
        <v>3.SORU</v>
      </c>
      <c r="I46" s="19" t="str">
        <f t="shared" si="2"/>
        <v>4.SORU</v>
      </c>
      <c r="J46" s="19" t="str">
        <f t="shared" si="2"/>
        <v>5.SORU</v>
      </c>
      <c r="K46" s="19" t="str">
        <f t="shared" si="2"/>
        <v>6.SORU</v>
      </c>
      <c r="L46" s="19" t="str">
        <f t="shared" si="2"/>
        <v>7.SORU</v>
      </c>
      <c r="M46" s="19" t="str">
        <f t="shared" si="2"/>
        <v>8.SORU</v>
      </c>
      <c r="N46" s="19" t="str">
        <f t="shared" si="2"/>
        <v>9.SORU</v>
      </c>
      <c r="O46" s="19" t="str">
        <f t="shared" si="2"/>
        <v>10.SORU</v>
      </c>
      <c r="P46" s="19" t="str">
        <f t="shared" si="2"/>
        <v>11.SORU</v>
      </c>
      <c r="Q46" s="19" t="str">
        <f t="shared" si="2"/>
        <v>12.SORU</v>
      </c>
      <c r="R46" s="19" t="str">
        <f t="shared" si="2"/>
        <v>13.SORU</v>
      </c>
      <c r="S46" s="19" t="str">
        <f t="shared" si="2"/>
        <v>14.SORU</v>
      </c>
      <c r="T46" s="19" t="str">
        <f t="shared" si="2"/>
        <v>15.SORU</v>
      </c>
      <c r="U46" s="19" t="str">
        <f t="shared" si="2"/>
        <v>16.SORU</v>
      </c>
      <c r="V46" s="19" t="str">
        <f t="shared" si="2"/>
        <v>17.SORU</v>
      </c>
      <c r="W46" s="19" t="str">
        <f t="shared" si="2"/>
        <v>18.SORU</v>
      </c>
      <c r="X46" s="19" t="str">
        <f t="shared" si="2"/>
        <v>19.SORU</v>
      </c>
      <c r="Y46" s="19" t="str">
        <f t="shared" si="2"/>
        <v>20.SORU</v>
      </c>
      <c r="Z46" s="19" t="str">
        <f t="shared" si="2"/>
        <v>21.SORU</v>
      </c>
      <c r="AA46" s="19" t="str">
        <f t="shared" si="2"/>
        <v>22.SORU</v>
      </c>
      <c r="AB46" s="19" t="str">
        <f t="shared" si="2"/>
        <v>23.SORU</v>
      </c>
      <c r="AC46" s="19" t="str">
        <f t="shared" si="2"/>
        <v>24.SORU</v>
      </c>
      <c r="AD46" s="19" t="str">
        <f t="shared" si="2"/>
        <v>25.SORU</v>
      </c>
      <c r="AE46" s="19" t="str">
        <f t="shared" si="2"/>
        <v> </v>
      </c>
      <c r="AF46" s="19" t="str">
        <f t="shared" si="2"/>
        <v> </v>
      </c>
      <c r="AG46" s="19" t="str">
        <f t="shared" si="2"/>
        <v> </v>
      </c>
      <c r="AH46" s="19" t="str">
        <f t="shared" si="2"/>
        <v> </v>
      </c>
      <c r="AI46" s="19" t="str">
        <f t="shared" si="2"/>
        <v> </v>
      </c>
      <c r="AJ46" s="19" t="str">
        <f t="shared" si="2"/>
        <v> </v>
      </c>
      <c r="AK46" s="19" t="str">
        <f t="shared" si="2"/>
        <v> </v>
      </c>
      <c r="AL46" s="19" t="str">
        <f t="shared" si="2"/>
        <v> </v>
      </c>
      <c r="AM46" s="19" t="str">
        <f t="shared" si="2"/>
        <v> </v>
      </c>
      <c r="AN46" s="19" t="str">
        <f t="shared" si="2"/>
        <v> </v>
      </c>
      <c r="AO46" s="19" t="str">
        <f t="shared" si="2"/>
        <v> </v>
      </c>
      <c r="AP46" s="19" t="str">
        <f t="shared" si="2"/>
        <v> </v>
      </c>
      <c r="AQ46" s="19" t="str">
        <f t="shared" si="2"/>
        <v> </v>
      </c>
      <c r="AR46" s="19" t="str">
        <f t="shared" si="2"/>
        <v> </v>
      </c>
      <c r="AS46" s="19" t="str">
        <f t="shared" si="2"/>
        <v> </v>
      </c>
      <c r="AT46" s="16"/>
      <c r="AU46" s="16"/>
    </row>
    <row r="47" spans="1:47" ht="19.5" customHeight="1">
      <c r="A47" s="377" t="s">
        <v>30</v>
      </c>
      <c r="B47" s="377"/>
      <c r="C47" s="377"/>
      <c r="D47" s="377"/>
      <c r="E47" s="377"/>
      <c r="F47" s="5">
        <f aca="true" t="shared" si="3" ref="F47:AS47">IF(COUNTBLANK(F6:F45)=ROWS(F6:F45)," ",SUM(F6:F45))</f>
        <v>92</v>
      </c>
      <c r="G47" s="5">
        <f t="shared" si="3"/>
        <v>92</v>
      </c>
      <c r="H47" s="5">
        <f t="shared" si="3"/>
        <v>92</v>
      </c>
      <c r="I47" s="5">
        <f t="shared" si="3"/>
        <v>92</v>
      </c>
      <c r="J47" s="5">
        <f t="shared" si="3"/>
        <v>92</v>
      </c>
      <c r="K47" s="5">
        <f t="shared" si="3"/>
        <v>92</v>
      </c>
      <c r="L47" s="5">
        <f t="shared" si="3"/>
        <v>92</v>
      </c>
      <c r="M47" s="5">
        <f t="shared" si="3"/>
        <v>92</v>
      </c>
      <c r="N47" s="5">
        <f t="shared" si="3"/>
        <v>92</v>
      </c>
      <c r="O47" s="5">
        <f t="shared" si="3"/>
        <v>92</v>
      </c>
      <c r="P47" s="5">
        <f t="shared" si="3"/>
        <v>92</v>
      </c>
      <c r="Q47" s="5">
        <f t="shared" si="3"/>
        <v>92</v>
      </c>
      <c r="R47" s="5">
        <f t="shared" si="3"/>
        <v>92</v>
      </c>
      <c r="S47" s="5">
        <f t="shared" si="3"/>
        <v>92</v>
      </c>
      <c r="T47" s="5">
        <f t="shared" si="3"/>
        <v>92</v>
      </c>
      <c r="U47" s="5">
        <f t="shared" si="3"/>
        <v>92</v>
      </c>
      <c r="V47" s="5">
        <f t="shared" si="3"/>
        <v>92</v>
      </c>
      <c r="W47" s="5">
        <f t="shared" si="3"/>
        <v>92</v>
      </c>
      <c r="X47" s="5">
        <f t="shared" si="3"/>
        <v>92</v>
      </c>
      <c r="Y47" s="5">
        <f t="shared" si="3"/>
        <v>92</v>
      </c>
      <c r="Z47" s="5">
        <f t="shared" si="3"/>
        <v>92</v>
      </c>
      <c r="AA47" s="5">
        <f t="shared" si="3"/>
        <v>92</v>
      </c>
      <c r="AB47" s="5">
        <f t="shared" si="3"/>
        <v>92</v>
      </c>
      <c r="AC47" s="5">
        <f t="shared" si="3"/>
        <v>92</v>
      </c>
      <c r="AD47" s="5">
        <f t="shared" si="3"/>
        <v>92</v>
      </c>
      <c r="AE47" s="5" t="str">
        <f t="shared" si="3"/>
        <v> </v>
      </c>
      <c r="AF47" s="5" t="str">
        <f t="shared" si="3"/>
        <v> </v>
      </c>
      <c r="AG47" s="5" t="str">
        <f t="shared" si="3"/>
        <v> </v>
      </c>
      <c r="AH47" s="5" t="str">
        <f t="shared" si="3"/>
        <v> </v>
      </c>
      <c r="AI47" s="5" t="str">
        <f t="shared" si="3"/>
        <v> </v>
      </c>
      <c r="AJ47" s="5" t="str">
        <f t="shared" si="3"/>
        <v> </v>
      </c>
      <c r="AK47" s="5" t="str">
        <f t="shared" si="3"/>
        <v> </v>
      </c>
      <c r="AL47" s="5" t="str">
        <f t="shared" si="3"/>
        <v> </v>
      </c>
      <c r="AM47" s="5" t="str">
        <f t="shared" si="3"/>
        <v> </v>
      </c>
      <c r="AN47" s="5" t="str">
        <f t="shared" si="3"/>
        <v> </v>
      </c>
      <c r="AO47" s="5" t="str">
        <f t="shared" si="3"/>
        <v> </v>
      </c>
      <c r="AP47" s="5" t="str">
        <f t="shared" si="3"/>
        <v> </v>
      </c>
      <c r="AQ47" s="5" t="str">
        <f t="shared" si="3"/>
        <v> </v>
      </c>
      <c r="AR47" s="5" t="str">
        <f t="shared" si="3"/>
        <v> </v>
      </c>
      <c r="AS47" s="5" t="str">
        <f t="shared" si="3"/>
        <v> </v>
      </c>
      <c r="AT47" s="8"/>
      <c r="AU47" s="6"/>
    </row>
    <row r="48" spans="1:47" ht="25.5" customHeight="1">
      <c r="A48" s="376" t="s">
        <v>47</v>
      </c>
      <c r="B48" s="376"/>
      <c r="C48" s="376"/>
      <c r="D48" s="376"/>
      <c r="E48" s="376"/>
      <c r="F48" s="54">
        <f aca="true" t="shared" si="4" ref="F48:AS48">IF(COUNTBLANK(F6:F45)=ROWS(F6:F45)," ",AVERAGE(F6:F45))</f>
        <v>4</v>
      </c>
      <c r="G48" s="54">
        <f t="shared" si="4"/>
        <v>4</v>
      </c>
      <c r="H48" s="54">
        <f t="shared" si="4"/>
        <v>4</v>
      </c>
      <c r="I48" s="54">
        <f t="shared" si="4"/>
        <v>4</v>
      </c>
      <c r="J48" s="54">
        <f t="shared" si="4"/>
        <v>4</v>
      </c>
      <c r="K48" s="54">
        <f t="shared" si="4"/>
        <v>4</v>
      </c>
      <c r="L48" s="54">
        <f t="shared" si="4"/>
        <v>4</v>
      </c>
      <c r="M48" s="54">
        <f t="shared" si="4"/>
        <v>4</v>
      </c>
      <c r="N48" s="54">
        <f t="shared" si="4"/>
        <v>4</v>
      </c>
      <c r="O48" s="54">
        <f t="shared" si="4"/>
        <v>4</v>
      </c>
      <c r="P48" s="54">
        <f t="shared" si="4"/>
        <v>4</v>
      </c>
      <c r="Q48" s="54">
        <f t="shared" si="4"/>
        <v>4</v>
      </c>
      <c r="R48" s="54">
        <f t="shared" si="4"/>
        <v>4</v>
      </c>
      <c r="S48" s="54">
        <f t="shared" si="4"/>
        <v>4</v>
      </c>
      <c r="T48" s="54">
        <f t="shared" si="4"/>
        <v>4</v>
      </c>
      <c r="U48" s="54">
        <f t="shared" si="4"/>
        <v>4</v>
      </c>
      <c r="V48" s="54">
        <f t="shared" si="4"/>
        <v>4</v>
      </c>
      <c r="W48" s="54">
        <f t="shared" si="4"/>
        <v>4</v>
      </c>
      <c r="X48" s="54">
        <f t="shared" si="4"/>
        <v>4</v>
      </c>
      <c r="Y48" s="54">
        <f t="shared" si="4"/>
        <v>4</v>
      </c>
      <c r="Z48" s="54">
        <f t="shared" si="4"/>
        <v>4</v>
      </c>
      <c r="AA48" s="54">
        <f t="shared" si="4"/>
        <v>4</v>
      </c>
      <c r="AB48" s="54">
        <f t="shared" si="4"/>
        <v>4</v>
      </c>
      <c r="AC48" s="54">
        <f t="shared" si="4"/>
        <v>4</v>
      </c>
      <c r="AD48" s="54">
        <f t="shared" si="4"/>
        <v>4</v>
      </c>
      <c r="AE48" s="54" t="str">
        <f t="shared" si="4"/>
        <v> </v>
      </c>
      <c r="AF48" s="54" t="str">
        <f t="shared" si="4"/>
        <v> </v>
      </c>
      <c r="AG48" s="54" t="str">
        <f t="shared" si="4"/>
        <v> </v>
      </c>
      <c r="AH48" s="54" t="str">
        <f t="shared" si="4"/>
        <v> </v>
      </c>
      <c r="AI48" s="54" t="str">
        <f t="shared" si="4"/>
        <v> </v>
      </c>
      <c r="AJ48" s="54" t="str">
        <f t="shared" si="4"/>
        <v> </v>
      </c>
      <c r="AK48" s="54" t="str">
        <f t="shared" si="4"/>
        <v> </v>
      </c>
      <c r="AL48" s="54" t="str">
        <f t="shared" si="4"/>
        <v> </v>
      </c>
      <c r="AM48" s="54" t="str">
        <f t="shared" si="4"/>
        <v> </v>
      </c>
      <c r="AN48" s="54" t="str">
        <f t="shared" si="4"/>
        <v> </v>
      </c>
      <c r="AO48" s="54" t="str">
        <f t="shared" si="4"/>
        <v> </v>
      </c>
      <c r="AP48" s="54" t="str">
        <f t="shared" si="4"/>
        <v> </v>
      </c>
      <c r="AQ48" s="54" t="str">
        <f t="shared" si="4"/>
        <v> </v>
      </c>
      <c r="AR48" s="54" t="str">
        <f t="shared" si="4"/>
        <v> </v>
      </c>
      <c r="AS48" s="54" t="str">
        <f t="shared" si="4"/>
        <v> </v>
      </c>
      <c r="AT48" s="9">
        <f>IF(COUNTIF(AT6:AT45," ")=ROWS(AT6:AT45)," ",AVERAGE(AT6:AT45))</f>
        <v>100</v>
      </c>
      <c r="AU48" s="9">
        <f>IF(COUNTIF(AU6:AU45," ")=ROWS(AU6:AU45)," ",AVERAGE(AU6:AU45))</f>
        <v>5</v>
      </c>
    </row>
    <row r="49" spans="1:47" ht="21" customHeight="1">
      <c r="A49" s="376" t="s">
        <v>32</v>
      </c>
      <c r="B49" s="376"/>
      <c r="C49" s="376"/>
      <c r="D49" s="376"/>
      <c r="E49" s="376"/>
      <c r="F49" s="55">
        <f aca="true" t="shared" si="5" ref="F49:AS49">IF(COUNTBLANK(F6:F45)=ROWS(F6:F45)," ",IF(COUNTIF(F6:F45,F4)=0,"YOK",COUNTIF(F6:F45,F4)))</f>
        <v>23</v>
      </c>
      <c r="G49" s="55">
        <f t="shared" si="5"/>
        <v>23</v>
      </c>
      <c r="H49" s="55">
        <f t="shared" si="5"/>
        <v>23</v>
      </c>
      <c r="I49" s="55">
        <f t="shared" si="5"/>
        <v>23</v>
      </c>
      <c r="J49" s="55">
        <f t="shared" si="5"/>
        <v>23</v>
      </c>
      <c r="K49" s="55">
        <f t="shared" si="5"/>
        <v>23</v>
      </c>
      <c r="L49" s="55">
        <f t="shared" si="5"/>
        <v>23</v>
      </c>
      <c r="M49" s="55">
        <f t="shared" si="5"/>
        <v>23</v>
      </c>
      <c r="N49" s="55">
        <f t="shared" si="5"/>
        <v>23</v>
      </c>
      <c r="O49" s="55">
        <f t="shared" si="5"/>
        <v>23</v>
      </c>
      <c r="P49" s="55">
        <f t="shared" si="5"/>
        <v>23</v>
      </c>
      <c r="Q49" s="55">
        <f t="shared" si="5"/>
        <v>23</v>
      </c>
      <c r="R49" s="55">
        <f t="shared" si="5"/>
        <v>23</v>
      </c>
      <c r="S49" s="55">
        <f t="shared" si="5"/>
        <v>23</v>
      </c>
      <c r="T49" s="55">
        <f t="shared" si="5"/>
        <v>23</v>
      </c>
      <c r="U49" s="55">
        <f t="shared" si="5"/>
        <v>23</v>
      </c>
      <c r="V49" s="55">
        <f t="shared" si="5"/>
        <v>23</v>
      </c>
      <c r="W49" s="55">
        <f t="shared" si="5"/>
        <v>23</v>
      </c>
      <c r="X49" s="55">
        <f t="shared" si="5"/>
        <v>23</v>
      </c>
      <c r="Y49" s="55">
        <f t="shared" si="5"/>
        <v>23</v>
      </c>
      <c r="Z49" s="55">
        <f t="shared" si="5"/>
        <v>23</v>
      </c>
      <c r="AA49" s="55">
        <f t="shared" si="5"/>
        <v>23</v>
      </c>
      <c r="AB49" s="55">
        <f t="shared" si="5"/>
        <v>23</v>
      </c>
      <c r="AC49" s="55">
        <f t="shared" si="5"/>
        <v>23</v>
      </c>
      <c r="AD49" s="55">
        <f t="shared" si="5"/>
        <v>23</v>
      </c>
      <c r="AE49" s="55" t="str">
        <f t="shared" si="5"/>
        <v> </v>
      </c>
      <c r="AF49" s="55" t="str">
        <f t="shared" si="5"/>
        <v> </v>
      </c>
      <c r="AG49" s="55" t="str">
        <f t="shared" si="5"/>
        <v> </v>
      </c>
      <c r="AH49" s="55" t="str">
        <f t="shared" si="5"/>
        <v> </v>
      </c>
      <c r="AI49" s="55" t="str">
        <f t="shared" si="5"/>
        <v> </v>
      </c>
      <c r="AJ49" s="55" t="str">
        <f t="shared" si="5"/>
        <v> </v>
      </c>
      <c r="AK49" s="55" t="str">
        <f t="shared" si="5"/>
        <v> </v>
      </c>
      <c r="AL49" s="55" t="str">
        <f t="shared" si="5"/>
        <v> </v>
      </c>
      <c r="AM49" s="55" t="str">
        <f t="shared" si="5"/>
        <v> </v>
      </c>
      <c r="AN49" s="55" t="str">
        <f t="shared" si="5"/>
        <v> </v>
      </c>
      <c r="AO49" s="55" t="str">
        <f t="shared" si="5"/>
        <v> </v>
      </c>
      <c r="AP49" s="55" t="str">
        <f t="shared" si="5"/>
        <v> </v>
      </c>
      <c r="AQ49" s="55" t="str">
        <f t="shared" si="5"/>
        <v> </v>
      </c>
      <c r="AR49" s="55" t="str">
        <f t="shared" si="5"/>
        <v> </v>
      </c>
      <c r="AS49" s="55" t="str">
        <f t="shared" si="5"/>
        <v> </v>
      </c>
      <c r="AT49" s="9"/>
      <c r="AU49" s="7"/>
    </row>
    <row r="50" spans="1:47" ht="29.25" customHeight="1">
      <c r="A50" s="376" t="s">
        <v>34</v>
      </c>
      <c r="B50" s="376"/>
      <c r="C50" s="376"/>
      <c r="D50" s="376"/>
      <c r="E50" s="376"/>
      <c r="F50" s="56">
        <f aca="true" t="shared" si="6" ref="F50:AS50">IF(COUNTBLANK(F6:F45)=ROWS(F6:F45)," ",IF(F49="YOK",0,100*F49/COUNTA(F6:F45)))</f>
        <v>100</v>
      </c>
      <c r="G50" s="56">
        <f t="shared" si="6"/>
        <v>100</v>
      </c>
      <c r="H50" s="56">
        <f t="shared" si="6"/>
        <v>100</v>
      </c>
      <c r="I50" s="56">
        <f t="shared" si="6"/>
        <v>100</v>
      </c>
      <c r="J50" s="56">
        <f t="shared" si="6"/>
        <v>100</v>
      </c>
      <c r="K50" s="56">
        <f t="shared" si="6"/>
        <v>100</v>
      </c>
      <c r="L50" s="56">
        <f t="shared" si="6"/>
        <v>100</v>
      </c>
      <c r="M50" s="56">
        <f t="shared" si="6"/>
        <v>100</v>
      </c>
      <c r="N50" s="56">
        <f t="shared" si="6"/>
        <v>100</v>
      </c>
      <c r="O50" s="56">
        <f t="shared" si="6"/>
        <v>100</v>
      </c>
      <c r="P50" s="56">
        <f t="shared" si="6"/>
        <v>100</v>
      </c>
      <c r="Q50" s="56">
        <f t="shared" si="6"/>
        <v>100</v>
      </c>
      <c r="R50" s="56">
        <f t="shared" si="6"/>
        <v>100</v>
      </c>
      <c r="S50" s="56">
        <f t="shared" si="6"/>
        <v>100</v>
      </c>
      <c r="T50" s="56">
        <f t="shared" si="6"/>
        <v>100</v>
      </c>
      <c r="U50" s="56">
        <f t="shared" si="6"/>
        <v>100</v>
      </c>
      <c r="V50" s="56">
        <f t="shared" si="6"/>
        <v>100</v>
      </c>
      <c r="W50" s="56">
        <f t="shared" si="6"/>
        <v>100</v>
      </c>
      <c r="X50" s="56">
        <f t="shared" si="6"/>
        <v>100</v>
      </c>
      <c r="Y50" s="56">
        <f t="shared" si="6"/>
        <v>100</v>
      </c>
      <c r="Z50" s="56">
        <f t="shared" si="6"/>
        <v>100</v>
      </c>
      <c r="AA50" s="56">
        <f t="shared" si="6"/>
        <v>100</v>
      </c>
      <c r="AB50" s="56">
        <f t="shared" si="6"/>
        <v>100</v>
      </c>
      <c r="AC50" s="56">
        <f t="shared" si="6"/>
        <v>100</v>
      </c>
      <c r="AD50" s="56">
        <f t="shared" si="6"/>
        <v>100</v>
      </c>
      <c r="AE50" s="56" t="str">
        <f t="shared" si="6"/>
        <v> </v>
      </c>
      <c r="AF50" s="56" t="str">
        <f t="shared" si="6"/>
        <v> </v>
      </c>
      <c r="AG50" s="56" t="str">
        <f t="shared" si="6"/>
        <v> </v>
      </c>
      <c r="AH50" s="56" t="str">
        <f t="shared" si="6"/>
        <v> </v>
      </c>
      <c r="AI50" s="56" t="str">
        <f t="shared" si="6"/>
        <v> </v>
      </c>
      <c r="AJ50" s="56" t="str">
        <f t="shared" si="6"/>
        <v> </v>
      </c>
      <c r="AK50" s="56" t="str">
        <f t="shared" si="6"/>
        <v> </v>
      </c>
      <c r="AL50" s="56" t="str">
        <f t="shared" si="6"/>
        <v> </v>
      </c>
      <c r="AM50" s="56" t="str">
        <f t="shared" si="6"/>
        <v> </v>
      </c>
      <c r="AN50" s="56" t="str">
        <f t="shared" si="6"/>
        <v> </v>
      </c>
      <c r="AO50" s="56" t="str">
        <f t="shared" si="6"/>
        <v> </v>
      </c>
      <c r="AP50" s="56" t="str">
        <f t="shared" si="6"/>
        <v> </v>
      </c>
      <c r="AQ50" s="56" t="str">
        <f t="shared" si="6"/>
        <v> </v>
      </c>
      <c r="AR50" s="56" t="str">
        <f t="shared" si="6"/>
        <v> </v>
      </c>
      <c r="AS50" s="56" t="str">
        <f t="shared" si="6"/>
        <v> </v>
      </c>
      <c r="AT50" s="374"/>
      <c r="AU50" s="375"/>
    </row>
    <row r="51" spans="1:47" ht="10.5" customHeight="1">
      <c r="A51" s="376"/>
      <c r="B51" s="376"/>
      <c r="C51" s="376"/>
      <c r="D51" s="376"/>
      <c r="E51" s="376"/>
      <c r="F51" s="57" t="str">
        <f>IF(F50&lt;&gt;" ","%"," ")</f>
        <v>%</v>
      </c>
      <c r="G51" s="57" t="str">
        <f aca="true" t="shared" si="7" ref="G51:AS51">IF(G50&lt;&gt;" ","%"," ")</f>
        <v>%</v>
      </c>
      <c r="H51" s="57" t="str">
        <f t="shared" si="7"/>
        <v>%</v>
      </c>
      <c r="I51" s="57" t="str">
        <f t="shared" si="7"/>
        <v>%</v>
      </c>
      <c r="J51" s="57" t="str">
        <f t="shared" si="7"/>
        <v>%</v>
      </c>
      <c r="K51" s="57" t="str">
        <f t="shared" si="7"/>
        <v>%</v>
      </c>
      <c r="L51" s="57" t="str">
        <f t="shared" si="7"/>
        <v>%</v>
      </c>
      <c r="M51" s="57" t="str">
        <f t="shared" si="7"/>
        <v>%</v>
      </c>
      <c r="N51" s="57" t="str">
        <f t="shared" si="7"/>
        <v>%</v>
      </c>
      <c r="O51" s="57" t="str">
        <f t="shared" si="7"/>
        <v>%</v>
      </c>
      <c r="P51" s="57" t="str">
        <f t="shared" si="7"/>
        <v>%</v>
      </c>
      <c r="Q51" s="57" t="str">
        <f t="shared" si="7"/>
        <v>%</v>
      </c>
      <c r="R51" s="57" t="str">
        <f t="shared" si="7"/>
        <v>%</v>
      </c>
      <c r="S51" s="57" t="str">
        <f t="shared" si="7"/>
        <v>%</v>
      </c>
      <c r="T51" s="57" t="str">
        <f t="shared" si="7"/>
        <v>%</v>
      </c>
      <c r="U51" s="57" t="str">
        <f t="shared" si="7"/>
        <v>%</v>
      </c>
      <c r="V51" s="57" t="str">
        <f t="shared" si="7"/>
        <v>%</v>
      </c>
      <c r="W51" s="57" t="str">
        <f t="shared" si="7"/>
        <v>%</v>
      </c>
      <c r="X51" s="57" t="str">
        <f t="shared" si="7"/>
        <v>%</v>
      </c>
      <c r="Y51" s="57" t="str">
        <f t="shared" si="7"/>
        <v>%</v>
      </c>
      <c r="Z51" s="57" t="str">
        <f t="shared" si="7"/>
        <v>%</v>
      </c>
      <c r="AA51" s="57" t="str">
        <f t="shared" si="7"/>
        <v>%</v>
      </c>
      <c r="AB51" s="57" t="str">
        <f t="shared" si="7"/>
        <v>%</v>
      </c>
      <c r="AC51" s="57" t="str">
        <f t="shared" si="7"/>
        <v>%</v>
      </c>
      <c r="AD51" s="57" t="str">
        <f t="shared" si="7"/>
        <v>%</v>
      </c>
      <c r="AE51" s="57" t="str">
        <f t="shared" si="7"/>
        <v> </v>
      </c>
      <c r="AF51" s="57" t="str">
        <f t="shared" si="7"/>
        <v> </v>
      </c>
      <c r="AG51" s="57" t="str">
        <f t="shared" si="7"/>
        <v> </v>
      </c>
      <c r="AH51" s="57" t="str">
        <f t="shared" si="7"/>
        <v> </v>
      </c>
      <c r="AI51" s="57" t="str">
        <f t="shared" si="7"/>
        <v> </v>
      </c>
      <c r="AJ51" s="57" t="str">
        <f t="shared" si="7"/>
        <v> </v>
      </c>
      <c r="AK51" s="57" t="str">
        <f t="shared" si="7"/>
        <v> </v>
      </c>
      <c r="AL51" s="57" t="str">
        <f t="shared" si="7"/>
        <v> </v>
      </c>
      <c r="AM51" s="57" t="str">
        <f t="shared" si="7"/>
        <v> </v>
      </c>
      <c r="AN51" s="57" t="str">
        <f t="shared" si="7"/>
        <v> </v>
      </c>
      <c r="AO51" s="57" t="str">
        <f t="shared" si="7"/>
        <v> </v>
      </c>
      <c r="AP51" s="57" t="str">
        <f t="shared" si="7"/>
        <v> </v>
      </c>
      <c r="AQ51" s="57" t="str">
        <f t="shared" si="7"/>
        <v> </v>
      </c>
      <c r="AR51" s="57" t="str">
        <f t="shared" si="7"/>
        <v> </v>
      </c>
      <c r="AS51" s="57" t="str">
        <f t="shared" si="7"/>
        <v> </v>
      </c>
      <c r="AT51" s="374"/>
      <c r="AU51" s="375"/>
    </row>
    <row r="52" spans="1:47" ht="21.75">
      <c r="A52" s="376" t="s">
        <v>33</v>
      </c>
      <c r="B52" s="376"/>
      <c r="C52" s="376"/>
      <c r="D52" s="376"/>
      <c r="E52" s="376"/>
      <c r="F52" s="55" t="str">
        <f aca="true" t="shared" si="8" ref="F52:AS52">IF(COUNTBLANK(F6:F45)=ROWS(F6:F45)," ",IF(COUNTIF(F6:F45,0)=0,"YOK",COUNTIF(F6:F45,0)))</f>
        <v>YOK</v>
      </c>
      <c r="G52" s="55" t="str">
        <f t="shared" si="8"/>
        <v>YOK</v>
      </c>
      <c r="H52" s="55" t="str">
        <f t="shared" si="8"/>
        <v>YOK</v>
      </c>
      <c r="I52" s="55" t="str">
        <f t="shared" si="8"/>
        <v>YOK</v>
      </c>
      <c r="J52" s="55" t="str">
        <f t="shared" si="8"/>
        <v>YOK</v>
      </c>
      <c r="K52" s="55" t="str">
        <f t="shared" si="8"/>
        <v>YOK</v>
      </c>
      <c r="L52" s="55" t="str">
        <f t="shared" si="8"/>
        <v>YOK</v>
      </c>
      <c r="M52" s="55" t="str">
        <f t="shared" si="8"/>
        <v>YOK</v>
      </c>
      <c r="N52" s="55" t="str">
        <f t="shared" si="8"/>
        <v>YOK</v>
      </c>
      <c r="O52" s="55" t="str">
        <f t="shared" si="8"/>
        <v>YOK</v>
      </c>
      <c r="P52" s="55" t="str">
        <f t="shared" si="8"/>
        <v>YOK</v>
      </c>
      <c r="Q52" s="55" t="str">
        <f t="shared" si="8"/>
        <v>YOK</v>
      </c>
      <c r="R52" s="55" t="str">
        <f t="shared" si="8"/>
        <v>YOK</v>
      </c>
      <c r="S52" s="55" t="str">
        <f t="shared" si="8"/>
        <v>YOK</v>
      </c>
      <c r="T52" s="55" t="str">
        <f t="shared" si="8"/>
        <v>YOK</v>
      </c>
      <c r="U52" s="55" t="str">
        <f t="shared" si="8"/>
        <v>YOK</v>
      </c>
      <c r="V52" s="55" t="str">
        <f t="shared" si="8"/>
        <v>YOK</v>
      </c>
      <c r="W52" s="55" t="str">
        <f t="shared" si="8"/>
        <v>YOK</v>
      </c>
      <c r="X52" s="55" t="str">
        <f t="shared" si="8"/>
        <v>YOK</v>
      </c>
      <c r="Y52" s="55" t="str">
        <f t="shared" si="8"/>
        <v>YOK</v>
      </c>
      <c r="Z52" s="55" t="str">
        <f t="shared" si="8"/>
        <v>YOK</v>
      </c>
      <c r="AA52" s="55" t="str">
        <f t="shared" si="8"/>
        <v>YOK</v>
      </c>
      <c r="AB52" s="55" t="str">
        <f t="shared" si="8"/>
        <v>YOK</v>
      </c>
      <c r="AC52" s="55" t="str">
        <f t="shared" si="8"/>
        <v>YOK</v>
      </c>
      <c r="AD52" s="55" t="str">
        <f t="shared" si="8"/>
        <v>YOK</v>
      </c>
      <c r="AE52" s="55" t="str">
        <f t="shared" si="8"/>
        <v> </v>
      </c>
      <c r="AF52" s="55" t="str">
        <f t="shared" si="8"/>
        <v> </v>
      </c>
      <c r="AG52" s="55" t="str">
        <f t="shared" si="8"/>
        <v> </v>
      </c>
      <c r="AH52" s="55" t="str">
        <f t="shared" si="8"/>
        <v> </v>
      </c>
      <c r="AI52" s="55" t="str">
        <f t="shared" si="8"/>
        <v> </v>
      </c>
      <c r="AJ52" s="55" t="str">
        <f t="shared" si="8"/>
        <v> </v>
      </c>
      <c r="AK52" s="55" t="str">
        <f t="shared" si="8"/>
        <v> </v>
      </c>
      <c r="AL52" s="55" t="str">
        <f t="shared" si="8"/>
        <v> </v>
      </c>
      <c r="AM52" s="55" t="str">
        <f t="shared" si="8"/>
        <v> </v>
      </c>
      <c r="AN52" s="55" t="str">
        <f t="shared" si="8"/>
        <v> </v>
      </c>
      <c r="AO52" s="55" t="str">
        <f t="shared" si="8"/>
        <v> </v>
      </c>
      <c r="AP52" s="55" t="str">
        <f t="shared" si="8"/>
        <v> </v>
      </c>
      <c r="AQ52" s="55" t="str">
        <f t="shared" si="8"/>
        <v> </v>
      </c>
      <c r="AR52" s="55" t="str">
        <f t="shared" si="8"/>
        <v> </v>
      </c>
      <c r="AS52" s="55" t="str">
        <f t="shared" si="8"/>
        <v> </v>
      </c>
      <c r="AT52" s="9"/>
      <c r="AU52" s="7"/>
    </row>
    <row r="53" spans="1:47" ht="30.75" customHeight="1">
      <c r="A53" s="376" t="s">
        <v>35</v>
      </c>
      <c r="B53" s="376"/>
      <c r="C53" s="376"/>
      <c r="D53" s="376"/>
      <c r="E53" s="376"/>
      <c r="F53" s="56">
        <f aca="true" t="shared" si="9" ref="F53:AS53">IF(COUNTBLANK(F6:F45)=ROWS(F6:F45)," ",IF(F52="YOK",0,100*F52/COUNTA(F6:F45)))</f>
        <v>0</v>
      </c>
      <c r="G53" s="56">
        <f t="shared" si="9"/>
        <v>0</v>
      </c>
      <c r="H53" s="56">
        <f t="shared" si="9"/>
        <v>0</v>
      </c>
      <c r="I53" s="56">
        <f t="shared" si="9"/>
        <v>0</v>
      </c>
      <c r="J53" s="56">
        <f t="shared" si="9"/>
        <v>0</v>
      </c>
      <c r="K53" s="56">
        <f t="shared" si="9"/>
        <v>0</v>
      </c>
      <c r="L53" s="56">
        <f t="shared" si="9"/>
        <v>0</v>
      </c>
      <c r="M53" s="56">
        <f t="shared" si="9"/>
        <v>0</v>
      </c>
      <c r="N53" s="56">
        <f t="shared" si="9"/>
        <v>0</v>
      </c>
      <c r="O53" s="56">
        <f t="shared" si="9"/>
        <v>0</v>
      </c>
      <c r="P53" s="56">
        <f t="shared" si="9"/>
        <v>0</v>
      </c>
      <c r="Q53" s="56">
        <f t="shared" si="9"/>
        <v>0</v>
      </c>
      <c r="R53" s="56">
        <f t="shared" si="9"/>
        <v>0</v>
      </c>
      <c r="S53" s="56">
        <f t="shared" si="9"/>
        <v>0</v>
      </c>
      <c r="T53" s="56">
        <f t="shared" si="9"/>
        <v>0</v>
      </c>
      <c r="U53" s="56">
        <f t="shared" si="9"/>
        <v>0</v>
      </c>
      <c r="V53" s="56">
        <f t="shared" si="9"/>
        <v>0</v>
      </c>
      <c r="W53" s="56">
        <f t="shared" si="9"/>
        <v>0</v>
      </c>
      <c r="X53" s="56">
        <f t="shared" si="9"/>
        <v>0</v>
      </c>
      <c r="Y53" s="56">
        <f t="shared" si="9"/>
        <v>0</v>
      </c>
      <c r="Z53" s="56">
        <f t="shared" si="9"/>
        <v>0</v>
      </c>
      <c r="AA53" s="56">
        <f t="shared" si="9"/>
        <v>0</v>
      </c>
      <c r="AB53" s="56">
        <f t="shared" si="9"/>
        <v>0</v>
      </c>
      <c r="AC53" s="56">
        <f t="shared" si="9"/>
        <v>0</v>
      </c>
      <c r="AD53" s="56">
        <f t="shared" si="9"/>
        <v>0</v>
      </c>
      <c r="AE53" s="56" t="str">
        <f t="shared" si="9"/>
        <v> </v>
      </c>
      <c r="AF53" s="56" t="str">
        <f t="shared" si="9"/>
        <v> </v>
      </c>
      <c r="AG53" s="56" t="str">
        <f t="shared" si="9"/>
        <v> </v>
      </c>
      <c r="AH53" s="56" t="str">
        <f t="shared" si="9"/>
        <v> </v>
      </c>
      <c r="AI53" s="56" t="str">
        <f t="shared" si="9"/>
        <v> </v>
      </c>
      <c r="AJ53" s="56" t="str">
        <f t="shared" si="9"/>
        <v> </v>
      </c>
      <c r="AK53" s="56" t="str">
        <f t="shared" si="9"/>
        <v> </v>
      </c>
      <c r="AL53" s="56" t="str">
        <f t="shared" si="9"/>
        <v> </v>
      </c>
      <c r="AM53" s="56" t="str">
        <f t="shared" si="9"/>
        <v> </v>
      </c>
      <c r="AN53" s="56" t="str">
        <f t="shared" si="9"/>
        <v> </v>
      </c>
      <c r="AO53" s="56" t="str">
        <f t="shared" si="9"/>
        <v> </v>
      </c>
      <c r="AP53" s="56" t="str">
        <f t="shared" si="9"/>
        <v> </v>
      </c>
      <c r="AQ53" s="56" t="str">
        <f t="shared" si="9"/>
        <v> </v>
      </c>
      <c r="AR53" s="56" t="str">
        <f t="shared" si="9"/>
        <v> </v>
      </c>
      <c r="AS53" s="56" t="str">
        <f t="shared" si="9"/>
        <v> </v>
      </c>
      <c r="AT53" s="374"/>
      <c r="AU53" s="375"/>
    </row>
    <row r="54" spans="1:47" ht="10.5" customHeight="1">
      <c r="A54" s="376"/>
      <c r="B54" s="376"/>
      <c r="C54" s="376"/>
      <c r="D54" s="376"/>
      <c r="E54" s="376"/>
      <c r="F54" s="58" t="str">
        <f>IF(F53&lt;&gt;" ","%"," ")</f>
        <v>%</v>
      </c>
      <c r="G54" s="58" t="str">
        <f aca="true" t="shared" si="10" ref="G54:AS54">IF(G53&lt;&gt;" ","%"," ")</f>
        <v>%</v>
      </c>
      <c r="H54" s="58" t="str">
        <f t="shared" si="10"/>
        <v>%</v>
      </c>
      <c r="I54" s="58" t="str">
        <f t="shared" si="10"/>
        <v>%</v>
      </c>
      <c r="J54" s="58" t="str">
        <f t="shared" si="10"/>
        <v>%</v>
      </c>
      <c r="K54" s="58" t="str">
        <f t="shared" si="10"/>
        <v>%</v>
      </c>
      <c r="L54" s="58" t="str">
        <f t="shared" si="10"/>
        <v>%</v>
      </c>
      <c r="M54" s="58" t="str">
        <f t="shared" si="10"/>
        <v>%</v>
      </c>
      <c r="N54" s="58" t="str">
        <f t="shared" si="10"/>
        <v>%</v>
      </c>
      <c r="O54" s="58" t="str">
        <f t="shared" si="10"/>
        <v>%</v>
      </c>
      <c r="P54" s="58" t="str">
        <f t="shared" si="10"/>
        <v>%</v>
      </c>
      <c r="Q54" s="58" t="str">
        <f t="shared" si="10"/>
        <v>%</v>
      </c>
      <c r="R54" s="58" t="str">
        <f t="shared" si="10"/>
        <v>%</v>
      </c>
      <c r="S54" s="58" t="str">
        <f t="shared" si="10"/>
        <v>%</v>
      </c>
      <c r="T54" s="58" t="str">
        <f t="shared" si="10"/>
        <v>%</v>
      </c>
      <c r="U54" s="58" t="str">
        <f t="shared" si="10"/>
        <v>%</v>
      </c>
      <c r="V54" s="58" t="str">
        <f t="shared" si="10"/>
        <v>%</v>
      </c>
      <c r="W54" s="58" t="str">
        <f t="shared" si="10"/>
        <v>%</v>
      </c>
      <c r="X54" s="58" t="str">
        <f t="shared" si="10"/>
        <v>%</v>
      </c>
      <c r="Y54" s="58" t="str">
        <f t="shared" si="10"/>
        <v>%</v>
      </c>
      <c r="Z54" s="58" t="str">
        <f t="shared" si="10"/>
        <v>%</v>
      </c>
      <c r="AA54" s="58" t="str">
        <f t="shared" si="10"/>
        <v>%</v>
      </c>
      <c r="AB54" s="58" t="str">
        <f t="shared" si="10"/>
        <v>%</v>
      </c>
      <c r="AC54" s="58" t="str">
        <f t="shared" si="10"/>
        <v>%</v>
      </c>
      <c r="AD54" s="58" t="str">
        <f t="shared" si="10"/>
        <v>%</v>
      </c>
      <c r="AE54" s="58" t="str">
        <f t="shared" si="10"/>
        <v> </v>
      </c>
      <c r="AF54" s="58" t="str">
        <f t="shared" si="10"/>
        <v> </v>
      </c>
      <c r="AG54" s="58" t="str">
        <f t="shared" si="10"/>
        <v> </v>
      </c>
      <c r="AH54" s="58" t="str">
        <f t="shared" si="10"/>
        <v> </v>
      </c>
      <c r="AI54" s="58" t="str">
        <f t="shared" si="10"/>
        <v> </v>
      </c>
      <c r="AJ54" s="58" t="str">
        <f t="shared" si="10"/>
        <v> </v>
      </c>
      <c r="AK54" s="58" t="str">
        <f t="shared" si="10"/>
        <v> </v>
      </c>
      <c r="AL54" s="58" t="str">
        <f t="shared" si="10"/>
        <v> </v>
      </c>
      <c r="AM54" s="58" t="str">
        <f t="shared" si="10"/>
        <v> </v>
      </c>
      <c r="AN54" s="58" t="str">
        <f t="shared" si="10"/>
        <v> </v>
      </c>
      <c r="AO54" s="58" t="str">
        <f t="shared" si="10"/>
        <v> </v>
      </c>
      <c r="AP54" s="58" t="str">
        <f t="shared" si="10"/>
        <v> </v>
      </c>
      <c r="AQ54" s="58" t="str">
        <f t="shared" si="10"/>
        <v> </v>
      </c>
      <c r="AR54" s="58" t="str">
        <f t="shared" si="10"/>
        <v> </v>
      </c>
      <c r="AS54" s="58" t="str">
        <f t="shared" si="10"/>
        <v> </v>
      </c>
      <c r="AT54" s="374"/>
      <c r="AU54" s="375"/>
    </row>
    <row r="55" spans="1:47" ht="30" customHeight="1">
      <c r="A55" s="378" t="s">
        <v>29</v>
      </c>
      <c r="B55" s="379"/>
      <c r="C55" s="379"/>
      <c r="D55" s="379"/>
      <c r="E55" s="380"/>
      <c r="F55" s="59">
        <f>IF(F4=" "," ",IF(COUNTBLANK(F6:F45)=ROWS(F6:F45)," ",F48*100/F4))</f>
        <v>100</v>
      </c>
      <c r="G55" s="59">
        <f aca="true" t="shared" si="11" ref="G55:AS55">IF(G4=" "," ",IF(COUNTBLANK(G6:G45)=ROWS(G6:G45)," ",G48*100/G4))</f>
        <v>100</v>
      </c>
      <c r="H55" s="59">
        <f t="shared" si="11"/>
        <v>100</v>
      </c>
      <c r="I55" s="59">
        <f t="shared" si="11"/>
        <v>100</v>
      </c>
      <c r="J55" s="59">
        <f t="shared" si="11"/>
        <v>100</v>
      </c>
      <c r="K55" s="59">
        <f t="shared" si="11"/>
        <v>100</v>
      </c>
      <c r="L55" s="59">
        <f t="shared" si="11"/>
        <v>100</v>
      </c>
      <c r="M55" s="59">
        <f t="shared" si="11"/>
        <v>100</v>
      </c>
      <c r="N55" s="59">
        <f t="shared" si="11"/>
        <v>100</v>
      </c>
      <c r="O55" s="59">
        <f t="shared" si="11"/>
        <v>100</v>
      </c>
      <c r="P55" s="59">
        <f t="shared" si="11"/>
        <v>100</v>
      </c>
      <c r="Q55" s="59">
        <f t="shared" si="11"/>
        <v>100</v>
      </c>
      <c r="R55" s="59">
        <f t="shared" si="11"/>
        <v>100</v>
      </c>
      <c r="S55" s="59">
        <f t="shared" si="11"/>
        <v>100</v>
      </c>
      <c r="T55" s="59">
        <f t="shared" si="11"/>
        <v>100</v>
      </c>
      <c r="U55" s="59">
        <f t="shared" si="11"/>
        <v>100</v>
      </c>
      <c r="V55" s="59">
        <f t="shared" si="11"/>
        <v>100</v>
      </c>
      <c r="W55" s="59">
        <f t="shared" si="11"/>
        <v>100</v>
      </c>
      <c r="X55" s="59">
        <f t="shared" si="11"/>
        <v>100</v>
      </c>
      <c r="Y55" s="59">
        <f t="shared" si="11"/>
        <v>100</v>
      </c>
      <c r="Z55" s="59">
        <f t="shared" si="11"/>
        <v>100</v>
      </c>
      <c r="AA55" s="59">
        <f t="shared" si="11"/>
        <v>100</v>
      </c>
      <c r="AB55" s="59">
        <f t="shared" si="11"/>
        <v>100</v>
      </c>
      <c r="AC55" s="59">
        <f t="shared" si="11"/>
        <v>100</v>
      </c>
      <c r="AD55" s="59">
        <f t="shared" si="11"/>
        <v>100</v>
      </c>
      <c r="AE55" s="59" t="str">
        <f t="shared" si="11"/>
        <v> </v>
      </c>
      <c r="AF55" s="59" t="str">
        <f t="shared" si="11"/>
        <v> </v>
      </c>
      <c r="AG55" s="59" t="str">
        <f t="shared" si="11"/>
        <v> </v>
      </c>
      <c r="AH55" s="59" t="str">
        <f t="shared" si="11"/>
        <v> </v>
      </c>
      <c r="AI55" s="59" t="str">
        <f t="shared" si="11"/>
        <v> </v>
      </c>
      <c r="AJ55" s="59" t="str">
        <f t="shared" si="11"/>
        <v> </v>
      </c>
      <c r="AK55" s="59" t="str">
        <f t="shared" si="11"/>
        <v> </v>
      </c>
      <c r="AL55" s="59" t="str">
        <f t="shared" si="11"/>
        <v> </v>
      </c>
      <c r="AM55" s="59" t="str">
        <f t="shared" si="11"/>
        <v> </v>
      </c>
      <c r="AN55" s="59" t="str">
        <f t="shared" si="11"/>
        <v> </v>
      </c>
      <c r="AO55" s="59" t="str">
        <f t="shared" si="11"/>
        <v> </v>
      </c>
      <c r="AP55" s="59" t="str">
        <f t="shared" si="11"/>
        <v> </v>
      </c>
      <c r="AQ55" s="59" t="str">
        <f t="shared" si="11"/>
        <v> </v>
      </c>
      <c r="AR55" s="59" t="str">
        <f t="shared" si="11"/>
        <v> </v>
      </c>
      <c r="AS55" s="59" t="str">
        <f t="shared" si="11"/>
        <v> </v>
      </c>
      <c r="AT55" s="358"/>
      <c r="AU55" s="358"/>
    </row>
    <row r="56" spans="1:47" ht="9.75" customHeight="1">
      <c r="A56" s="381"/>
      <c r="B56" s="382"/>
      <c r="C56" s="382"/>
      <c r="D56" s="382"/>
      <c r="E56" s="383"/>
      <c r="F56" s="60" t="str">
        <f>IF(F55&lt;&gt;" ","%"," ")</f>
        <v>%</v>
      </c>
      <c r="G56" s="60" t="str">
        <f aca="true" t="shared" si="12" ref="G56:AS56">IF(G55&lt;&gt;" ","%"," ")</f>
        <v>%</v>
      </c>
      <c r="H56" s="60" t="str">
        <f t="shared" si="12"/>
        <v>%</v>
      </c>
      <c r="I56" s="60" t="str">
        <f t="shared" si="12"/>
        <v>%</v>
      </c>
      <c r="J56" s="60" t="str">
        <f t="shared" si="12"/>
        <v>%</v>
      </c>
      <c r="K56" s="60" t="str">
        <f t="shared" si="12"/>
        <v>%</v>
      </c>
      <c r="L56" s="60" t="str">
        <f t="shared" si="12"/>
        <v>%</v>
      </c>
      <c r="M56" s="60" t="str">
        <f t="shared" si="12"/>
        <v>%</v>
      </c>
      <c r="N56" s="60" t="str">
        <f t="shared" si="12"/>
        <v>%</v>
      </c>
      <c r="O56" s="60" t="str">
        <f t="shared" si="12"/>
        <v>%</v>
      </c>
      <c r="P56" s="60" t="str">
        <f t="shared" si="12"/>
        <v>%</v>
      </c>
      <c r="Q56" s="60" t="str">
        <f t="shared" si="12"/>
        <v>%</v>
      </c>
      <c r="R56" s="60" t="str">
        <f t="shared" si="12"/>
        <v>%</v>
      </c>
      <c r="S56" s="60" t="str">
        <f t="shared" si="12"/>
        <v>%</v>
      </c>
      <c r="T56" s="60" t="str">
        <f t="shared" si="12"/>
        <v>%</v>
      </c>
      <c r="U56" s="60" t="str">
        <f t="shared" si="12"/>
        <v>%</v>
      </c>
      <c r="V56" s="60" t="str">
        <f t="shared" si="12"/>
        <v>%</v>
      </c>
      <c r="W56" s="60" t="str">
        <f t="shared" si="12"/>
        <v>%</v>
      </c>
      <c r="X56" s="60" t="str">
        <f t="shared" si="12"/>
        <v>%</v>
      </c>
      <c r="Y56" s="60" t="str">
        <f t="shared" si="12"/>
        <v>%</v>
      </c>
      <c r="Z56" s="60" t="str">
        <f t="shared" si="12"/>
        <v>%</v>
      </c>
      <c r="AA56" s="60" t="str">
        <f t="shared" si="12"/>
        <v>%</v>
      </c>
      <c r="AB56" s="60" t="str">
        <f t="shared" si="12"/>
        <v>%</v>
      </c>
      <c r="AC56" s="60" t="str">
        <f t="shared" si="12"/>
        <v>%</v>
      </c>
      <c r="AD56" s="60" t="str">
        <f t="shared" si="12"/>
        <v>%</v>
      </c>
      <c r="AE56" s="60" t="str">
        <f t="shared" si="12"/>
        <v> </v>
      </c>
      <c r="AF56" s="60" t="str">
        <f t="shared" si="12"/>
        <v> </v>
      </c>
      <c r="AG56" s="60" t="str">
        <f t="shared" si="12"/>
        <v> </v>
      </c>
      <c r="AH56" s="60" t="str">
        <f t="shared" si="12"/>
        <v> </v>
      </c>
      <c r="AI56" s="60" t="str">
        <f t="shared" si="12"/>
        <v> </v>
      </c>
      <c r="AJ56" s="60" t="str">
        <f t="shared" si="12"/>
        <v> </v>
      </c>
      <c r="AK56" s="60" t="str">
        <f t="shared" si="12"/>
        <v> </v>
      </c>
      <c r="AL56" s="60" t="str">
        <f t="shared" si="12"/>
        <v> </v>
      </c>
      <c r="AM56" s="60" t="str">
        <f t="shared" si="12"/>
        <v> </v>
      </c>
      <c r="AN56" s="60" t="str">
        <f t="shared" si="12"/>
        <v> </v>
      </c>
      <c r="AO56" s="60" t="str">
        <f t="shared" si="12"/>
        <v> </v>
      </c>
      <c r="AP56" s="60" t="str">
        <f t="shared" si="12"/>
        <v> </v>
      </c>
      <c r="AQ56" s="60" t="str">
        <f t="shared" si="12"/>
        <v> </v>
      </c>
      <c r="AR56" s="60" t="str">
        <f t="shared" si="12"/>
        <v> </v>
      </c>
      <c r="AS56" s="60" t="str">
        <f t="shared" si="12"/>
        <v> </v>
      </c>
      <c r="AT56" s="359"/>
      <c r="AU56" s="359"/>
    </row>
    <row r="57" spans="1:47" ht="9.75" customHeight="1">
      <c r="A57" s="61"/>
      <c r="B57" s="61"/>
      <c r="C57" s="61"/>
      <c r="D57" s="61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3"/>
      <c r="AU57" s="63"/>
    </row>
    <row r="58" spans="1:47" ht="9.75" customHeight="1">
      <c r="A58" s="61"/>
      <c r="B58" s="61"/>
      <c r="C58" s="61"/>
      <c r="D58" s="61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3"/>
      <c r="AU58" s="63"/>
    </row>
    <row r="59" spans="1:47" ht="9.75" customHeight="1">
      <c r="A59" s="61"/>
      <c r="B59" s="61"/>
      <c r="C59" s="61"/>
      <c r="D59" s="61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3"/>
      <c r="AU59" s="63"/>
    </row>
    <row r="60" spans="1:47" ht="9.75" customHeight="1">
      <c r="A60" s="61"/>
      <c r="B60" s="61"/>
      <c r="C60" s="61"/>
      <c r="D60" s="61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3"/>
      <c r="AU60" s="63"/>
    </row>
    <row r="61" spans="1:47" ht="9.75" customHeight="1">
      <c r="A61" s="61"/>
      <c r="B61" s="61"/>
      <c r="C61" s="61"/>
      <c r="D61" s="61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3"/>
      <c r="AU61" s="63"/>
    </row>
    <row r="62" spans="1:47" ht="9.75" customHeight="1">
      <c r="A62" s="61"/>
      <c r="B62" s="61"/>
      <c r="C62" s="61"/>
      <c r="D62" s="61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3"/>
      <c r="AU62" s="63"/>
    </row>
    <row r="63" spans="1:47" ht="9.75" customHeight="1">
      <c r="A63" s="61"/>
      <c r="B63" s="61"/>
      <c r="C63" s="61"/>
      <c r="D63" s="61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3"/>
      <c r="AU63" s="63"/>
    </row>
    <row r="64" spans="1:47" ht="9.75" customHeight="1">
      <c r="A64" s="61"/>
      <c r="B64" s="61"/>
      <c r="C64" s="61"/>
      <c r="D64" s="61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3"/>
      <c r="AU64" s="63"/>
    </row>
    <row r="65" spans="1:47" ht="9.75" customHeight="1">
      <c r="A65" s="61"/>
      <c r="B65" s="61"/>
      <c r="C65" s="61"/>
      <c r="D65" s="61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3"/>
      <c r="AU65" s="63"/>
    </row>
    <row r="66" spans="1:47" ht="9.75" customHeight="1">
      <c r="A66" s="61"/>
      <c r="B66" s="61"/>
      <c r="C66" s="61"/>
      <c r="D66" s="61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3"/>
      <c r="AU66" s="63"/>
    </row>
    <row r="67" spans="1:47" ht="9.75" customHeight="1">
      <c r="A67" s="61"/>
      <c r="B67" s="61"/>
      <c r="C67" s="61"/>
      <c r="D67" s="61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3"/>
      <c r="AU67" s="63"/>
    </row>
    <row r="68" spans="1:47" ht="9.75" customHeight="1">
      <c r="A68" s="61"/>
      <c r="B68" s="61"/>
      <c r="C68" s="61"/>
      <c r="D68" s="61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3"/>
      <c r="AU68" s="63"/>
    </row>
    <row r="69" spans="1:47" ht="9.75" customHeight="1">
      <c r="A69" s="61"/>
      <c r="B69" s="61"/>
      <c r="C69" s="61"/>
      <c r="D69" s="61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3"/>
      <c r="AU69" s="63"/>
    </row>
    <row r="70" spans="1:47" ht="9.75" customHeight="1">
      <c r="A70" s="61"/>
      <c r="B70" s="61"/>
      <c r="C70" s="61"/>
      <c r="D70" s="61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3"/>
      <c r="AU70" s="63"/>
    </row>
    <row r="71" spans="1:47" ht="9.75" customHeight="1">
      <c r="A71" s="61"/>
      <c r="B71" s="61"/>
      <c r="C71" s="61"/>
      <c r="D71" s="61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3"/>
      <c r="AU71" s="63"/>
    </row>
    <row r="72" spans="1:47" ht="9.75" customHeight="1">
      <c r="A72" s="61"/>
      <c r="B72" s="61"/>
      <c r="C72" s="61"/>
      <c r="D72" s="61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3"/>
      <c r="AU72" s="63"/>
    </row>
    <row r="73" spans="1:47" ht="9.75" customHeight="1">
      <c r="A73" s="61"/>
      <c r="B73" s="61"/>
      <c r="C73" s="61"/>
      <c r="D73" s="61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3"/>
      <c r="AU73" s="63"/>
    </row>
    <row r="74" spans="1:47" ht="9.75" customHeight="1">
      <c r="A74" s="64"/>
      <c r="B74" s="64"/>
      <c r="C74" s="64"/>
      <c r="D74" s="64"/>
      <c r="E74" s="64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6"/>
      <c r="AU74" s="66"/>
    </row>
    <row r="75" spans="1:47" ht="6.75" customHeight="1">
      <c r="A75" s="64"/>
      <c r="B75" s="64"/>
      <c r="C75" s="64"/>
      <c r="D75" s="64"/>
      <c r="E75" s="64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6"/>
      <c r="AU75" s="66"/>
    </row>
    <row r="76" spans="1:47" ht="12.75" customHeight="1">
      <c r="A76" s="64"/>
      <c r="B76" s="64"/>
      <c r="C76" s="64"/>
      <c r="D76" s="64"/>
      <c r="E76" s="64"/>
      <c r="F76" s="65"/>
      <c r="G76" s="65"/>
      <c r="H76" s="65"/>
      <c r="I76" s="65"/>
      <c r="J76" s="65"/>
      <c r="K76" s="65"/>
      <c r="L76" s="363" t="s">
        <v>59</v>
      </c>
      <c r="M76" s="363"/>
      <c r="N76" s="363"/>
      <c r="O76" s="363"/>
      <c r="P76" s="363"/>
      <c r="Q76" s="363"/>
      <c r="R76" s="363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363"/>
      <c r="AG76" s="363" t="s">
        <v>57</v>
      </c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3"/>
      <c r="AU76" s="363"/>
    </row>
    <row r="77" spans="1:47" ht="12" customHeight="1">
      <c r="A77" s="409" t="s">
        <v>67</v>
      </c>
      <c r="B77" s="410"/>
      <c r="C77" s="410"/>
      <c r="D77" s="410"/>
      <c r="E77" s="410"/>
      <c r="F77" s="410"/>
      <c r="G77" s="410"/>
      <c r="H77" s="410"/>
      <c r="I77" s="410"/>
      <c r="J77" s="410"/>
      <c r="K77" s="411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8"/>
      <c r="AU77" s="66"/>
    </row>
    <row r="78" spans="1:47" ht="13.5" customHeight="1">
      <c r="A78" s="388" t="s">
        <v>37</v>
      </c>
      <c r="B78" s="388"/>
      <c r="C78" s="388"/>
      <c r="D78" s="69" t="s">
        <v>104</v>
      </c>
      <c r="E78" s="70">
        <f>IF(COUNTIF(AU6:AU45," ")=ROWS(AU6:AU45)," ",COUNTIF(AU6:AU45,5))</f>
        <v>23</v>
      </c>
      <c r="F78" s="390" t="str">
        <f aca="true" t="shared" si="13" ref="F78:F84">IF(E78&lt;&gt;" ","KİŞİ"," ")</f>
        <v>KİŞİ</v>
      </c>
      <c r="G78" s="390"/>
      <c r="H78" s="70" t="str">
        <f>IF(E78=" "," ","%")</f>
        <v>%</v>
      </c>
      <c r="I78" s="384">
        <f>IF(E78=" "," ",100*E78/E84)</f>
        <v>100</v>
      </c>
      <c r="J78" s="384"/>
      <c r="K78" s="385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8"/>
      <c r="AU78" s="66"/>
    </row>
    <row r="79" spans="1:47" ht="13.5" customHeight="1">
      <c r="A79" s="388" t="s">
        <v>40</v>
      </c>
      <c r="B79" s="388"/>
      <c r="C79" s="388"/>
      <c r="D79" s="69" t="s">
        <v>105</v>
      </c>
      <c r="E79" s="70">
        <f>IF(COUNTIF(AU6:AU45," ")=ROWS(AU6:AU45)," ",COUNTIF(AU6:AU45,4))</f>
        <v>0</v>
      </c>
      <c r="F79" s="390" t="str">
        <f t="shared" si="13"/>
        <v>KİŞİ</v>
      </c>
      <c r="G79" s="390"/>
      <c r="H79" s="70" t="str">
        <f>IF(E78=" "," ","%")</f>
        <v>%</v>
      </c>
      <c r="I79" s="384">
        <f>IF(E79=" "," ",100*E79/E84)</f>
        <v>0</v>
      </c>
      <c r="J79" s="384"/>
      <c r="K79" s="385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363"/>
      <c r="AG79" s="363"/>
      <c r="AH79" s="363"/>
      <c r="AI79" s="363"/>
      <c r="AJ79" s="363"/>
      <c r="AK79" s="363"/>
      <c r="AL79" s="363"/>
      <c r="AM79" s="363"/>
      <c r="AN79" s="363"/>
      <c r="AO79" s="67"/>
      <c r="AP79" s="67"/>
      <c r="AQ79" s="67"/>
      <c r="AR79" s="67"/>
      <c r="AS79" s="67"/>
      <c r="AT79" s="68"/>
      <c r="AU79" s="66"/>
    </row>
    <row r="80" spans="1:47" ht="13.5" customHeight="1">
      <c r="A80" s="388" t="s">
        <v>94</v>
      </c>
      <c r="B80" s="388"/>
      <c r="C80" s="388"/>
      <c r="D80" s="69" t="s">
        <v>106</v>
      </c>
      <c r="E80" s="70">
        <f>IF(COUNTIF(AU6:AU45," ")=ROWS(AU6:AU45)," ",COUNTIF(AU6:AU45,3))</f>
        <v>0</v>
      </c>
      <c r="F80" s="390" t="str">
        <f t="shared" si="13"/>
        <v>KİŞİ</v>
      </c>
      <c r="G80" s="390"/>
      <c r="H80" s="70" t="str">
        <f>IF(E78=" "," ","%")</f>
        <v>%</v>
      </c>
      <c r="I80" s="384">
        <f>IF(E80=" "," ",100*E80/E84)</f>
        <v>0</v>
      </c>
      <c r="J80" s="384"/>
      <c r="K80" s="385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6"/>
      <c r="AU80" s="66"/>
    </row>
    <row r="81" spans="1:47" ht="13.5" customHeight="1">
      <c r="A81" s="388" t="s">
        <v>96</v>
      </c>
      <c r="B81" s="388"/>
      <c r="C81" s="388"/>
      <c r="D81" s="69" t="s">
        <v>107</v>
      </c>
      <c r="E81" s="70">
        <f>IF(COUNTIF(AU6:AU45," ")=ROWS(AU6:AU45)," ",COUNTIF(AU6:AU45,2))</f>
        <v>0</v>
      </c>
      <c r="F81" s="390" t="str">
        <f t="shared" si="13"/>
        <v>KİŞİ</v>
      </c>
      <c r="G81" s="390"/>
      <c r="H81" s="70" t="str">
        <f>IF(E78=" "," ","%")</f>
        <v>%</v>
      </c>
      <c r="I81" s="384">
        <f>IF(E81=" "," ",100*E81/E84)</f>
        <v>0</v>
      </c>
      <c r="J81" s="384"/>
      <c r="K81" s="385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6"/>
      <c r="AU81" s="66"/>
    </row>
    <row r="82" spans="1:47" ht="13.5" customHeight="1">
      <c r="A82" s="388" t="s">
        <v>95</v>
      </c>
      <c r="B82" s="388"/>
      <c r="C82" s="388"/>
      <c r="D82" s="69" t="s">
        <v>108</v>
      </c>
      <c r="E82" s="70">
        <f>IF(COUNTIF(AU6:AU45," ")=ROWS(AU6:AU45)," ",COUNTIF(AU6:AU45,1))</f>
        <v>0</v>
      </c>
      <c r="F82" s="390" t="str">
        <f t="shared" si="13"/>
        <v>KİŞİ</v>
      </c>
      <c r="G82" s="390"/>
      <c r="H82" s="70" t="str">
        <f>IF(E78=" "," ","%")</f>
        <v>%</v>
      </c>
      <c r="I82" s="384">
        <f>IF(E82=" "," ",100*E82/E84)</f>
        <v>0</v>
      </c>
      <c r="J82" s="384"/>
      <c r="K82" s="385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6"/>
      <c r="AU82" s="66"/>
    </row>
    <row r="83" spans="1:47" ht="13.5" customHeight="1">
      <c r="A83" s="389" t="s">
        <v>38</v>
      </c>
      <c r="B83" s="389"/>
      <c r="C83" s="389"/>
      <c r="D83" s="154" t="s">
        <v>41</v>
      </c>
      <c r="E83" s="155">
        <f>IF(COUNTIF(AU6:AU45," ")=ROWS(AU6:AU45)," ",COUNTIF(AU6:AU45,0))</f>
        <v>0</v>
      </c>
      <c r="F83" s="389" t="str">
        <f t="shared" si="13"/>
        <v>KİŞİ</v>
      </c>
      <c r="G83" s="389"/>
      <c r="H83" s="155" t="str">
        <f>IF(E78=" "," ","%")</f>
        <v>%</v>
      </c>
      <c r="I83" s="397">
        <f>IF(E83=" "," ",100*E83/E84)</f>
        <v>0</v>
      </c>
      <c r="J83" s="397"/>
      <c r="K83" s="397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6"/>
      <c r="AU83" s="66"/>
    </row>
    <row r="84" spans="1:47" ht="13.5" customHeight="1">
      <c r="A84" s="408" t="s">
        <v>39</v>
      </c>
      <c r="B84" s="408"/>
      <c r="C84" s="408"/>
      <c r="D84" s="408"/>
      <c r="E84" s="150">
        <f>IF(SUM(E78:E83)=0," ",SUM(E78:E83))</f>
        <v>23</v>
      </c>
      <c r="F84" s="348" t="str">
        <f t="shared" si="13"/>
        <v>KİŞİ</v>
      </c>
      <c r="G84" s="396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6"/>
      <c r="AU84" s="66"/>
    </row>
    <row r="85" spans="1:47" ht="12" customHeight="1">
      <c r="A85" s="64"/>
      <c r="B85" s="64"/>
      <c r="C85" s="64"/>
      <c r="D85" s="64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6"/>
      <c r="AU85" s="66"/>
    </row>
    <row r="86" spans="1:47" ht="14.25" customHeight="1">
      <c r="A86" s="64"/>
      <c r="B86" s="64"/>
      <c r="C86" s="64"/>
      <c r="D86" s="64"/>
      <c r="E86" s="64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6"/>
      <c r="AU86" s="66"/>
    </row>
    <row r="87" spans="1:47" ht="12.75">
      <c r="A87" s="347" t="s">
        <v>42</v>
      </c>
      <c r="B87" s="347"/>
      <c r="C87" s="347"/>
      <c r="D87" s="72">
        <f>IF(COUNTIF(AT6:AT45," ")=ROWS(AT6:AT45)," ",LARGE(AT6:AT45,1))</f>
        <v>100</v>
      </c>
      <c r="E87" s="343"/>
      <c r="F87" s="344"/>
      <c r="G87" s="344"/>
      <c r="H87" s="344"/>
      <c r="I87" s="344"/>
      <c r="J87" s="344"/>
      <c r="K87" s="344"/>
      <c r="L87" s="53"/>
      <c r="M87" s="363" t="s">
        <v>58</v>
      </c>
      <c r="N87" s="363"/>
      <c r="O87" s="363"/>
      <c r="P87" s="363"/>
      <c r="Q87" s="363"/>
      <c r="R87" s="363"/>
      <c r="S87" s="363"/>
      <c r="T87" s="363"/>
      <c r="U87" s="363"/>
      <c r="V87" s="363"/>
      <c r="W87" s="363"/>
      <c r="X87" s="363"/>
      <c r="Y87" s="363"/>
      <c r="Z87" s="363"/>
      <c r="AA87" s="363"/>
      <c r="AB87" s="363"/>
      <c r="AC87" s="363"/>
      <c r="AD87" s="363"/>
      <c r="AE87" s="363"/>
      <c r="AF87" s="65"/>
      <c r="AG87" s="73"/>
      <c r="AH87" s="73"/>
      <c r="AI87" s="73"/>
      <c r="AJ87" s="73"/>
      <c r="AK87" s="73"/>
      <c r="AL87" s="73"/>
      <c r="AM87" s="73"/>
      <c r="AN87" s="73"/>
      <c r="AO87" s="73"/>
      <c r="AP87" s="67"/>
      <c r="AQ87" s="73"/>
      <c r="AR87" s="73"/>
      <c r="AS87" s="73"/>
      <c r="AT87" s="73"/>
      <c r="AU87" s="73"/>
    </row>
    <row r="88" spans="1:47" ht="12" customHeight="1">
      <c r="A88" s="347" t="s">
        <v>43</v>
      </c>
      <c r="B88" s="347"/>
      <c r="C88" s="347"/>
      <c r="D88" s="72">
        <f>IF(COUNTIF(AT6:AT27," ")=ROWS(AT6:AT27)," ",SMALL(AT6:AT27,1))</f>
        <v>100</v>
      </c>
      <c r="E88" s="343"/>
      <c r="F88" s="344"/>
      <c r="G88" s="344"/>
      <c r="H88" s="344"/>
      <c r="I88" s="344"/>
      <c r="J88" s="344"/>
      <c r="K88" s="344"/>
      <c r="L88" s="53"/>
      <c r="M88" s="5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73"/>
      <c r="AH88" s="73"/>
      <c r="AI88" s="73"/>
      <c r="AJ88" s="73"/>
      <c r="AK88" s="73"/>
      <c r="AL88" s="73"/>
      <c r="AM88" s="73"/>
      <c r="AN88" s="73"/>
      <c r="AO88" s="73"/>
      <c r="AP88" s="1"/>
      <c r="AQ88" s="73"/>
      <c r="AR88" s="73"/>
      <c r="AS88" s="73"/>
      <c r="AT88" s="73"/>
      <c r="AU88" s="73"/>
    </row>
    <row r="89" spans="1:47" ht="15" customHeight="1">
      <c r="A89" s="347" t="s">
        <v>44</v>
      </c>
      <c r="B89" s="347"/>
      <c r="C89" s="347"/>
      <c r="D89" s="74">
        <f>AT48</f>
        <v>100</v>
      </c>
      <c r="E89" s="345"/>
      <c r="F89" s="346"/>
      <c r="G89" s="346"/>
      <c r="H89" s="346"/>
      <c r="I89" s="346"/>
      <c r="J89" s="346"/>
      <c r="K89" s="346"/>
      <c r="L89" s="75"/>
      <c r="M89" s="75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364" t="s">
        <v>48</v>
      </c>
      <c r="AH89" s="365"/>
      <c r="AI89" s="365"/>
      <c r="AJ89" s="365"/>
      <c r="AK89" s="365"/>
      <c r="AL89" s="365"/>
      <c r="AM89" s="365"/>
      <c r="AN89" s="365"/>
      <c r="AO89" s="366"/>
      <c r="AP89" s="12"/>
      <c r="AQ89" s="364" t="s">
        <v>50</v>
      </c>
      <c r="AR89" s="365"/>
      <c r="AS89" s="365"/>
      <c r="AT89" s="365"/>
      <c r="AU89" s="366"/>
    </row>
    <row r="90" spans="1:47" ht="15" customHeight="1">
      <c r="A90" s="76"/>
      <c r="B90" s="76"/>
      <c r="C90" s="76"/>
      <c r="D90" s="77"/>
      <c r="E90" s="75"/>
      <c r="F90" s="77"/>
      <c r="G90" s="77"/>
      <c r="H90" s="77"/>
      <c r="I90" s="77"/>
      <c r="J90" s="77"/>
      <c r="K90" s="77"/>
      <c r="L90" s="77"/>
      <c r="M90" s="77"/>
      <c r="N90" s="10"/>
      <c r="O90" s="10"/>
      <c r="P90" s="10"/>
      <c r="Q90" s="10"/>
      <c r="R90" s="10"/>
      <c r="S90" s="10"/>
      <c r="T90" s="10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367">
        <v>42823</v>
      </c>
      <c r="AH90" s="368"/>
      <c r="AI90" s="368"/>
      <c r="AJ90" s="368"/>
      <c r="AK90" s="368"/>
      <c r="AL90" s="368"/>
      <c r="AM90" s="368"/>
      <c r="AN90" s="368"/>
      <c r="AO90" s="369"/>
      <c r="AP90" s="11"/>
      <c r="AQ90" s="367">
        <v>42823</v>
      </c>
      <c r="AR90" s="368"/>
      <c r="AS90" s="368"/>
      <c r="AT90" s="368"/>
      <c r="AU90" s="369"/>
    </row>
    <row r="91" spans="1:47" ht="12" customHeight="1">
      <c r="A91" s="341" t="s">
        <v>45</v>
      </c>
      <c r="B91" s="342"/>
      <c r="C91" s="342"/>
      <c r="D91" s="342"/>
      <c r="E91" s="78">
        <f>IF(COUNTIF(AT6:AT45," ")=ROWS(AT6:AT45)," ",SUM(E78:E81))</f>
        <v>23</v>
      </c>
      <c r="F91" s="348" t="str">
        <f>IF(E91&lt;&gt;" ","KİŞİ"," ")</f>
        <v>KİŞİ</v>
      </c>
      <c r="G91" s="349"/>
      <c r="H91" s="78" t="str">
        <f>IF(I91=" "," ","%")</f>
        <v>%</v>
      </c>
      <c r="I91" s="350">
        <f>IF(E91=" "," ",100*E91/E84)</f>
        <v>100</v>
      </c>
      <c r="J91" s="351"/>
      <c r="K91" s="351"/>
      <c r="L91" s="79"/>
      <c r="M91" s="79"/>
      <c r="N91" s="13"/>
      <c r="O91" s="13"/>
      <c r="P91" s="13"/>
      <c r="Q91" s="13"/>
      <c r="R91" s="13"/>
      <c r="S91" s="13"/>
      <c r="T91" s="13"/>
      <c r="U91" s="13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360">
        <f>'K. Bilgiler'!H18</f>
        <v>0</v>
      </c>
      <c r="AH91" s="361"/>
      <c r="AI91" s="361"/>
      <c r="AJ91" s="361"/>
      <c r="AK91" s="361"/>
      <c r="AL91" s="361"/>
      <c r="AM91" s="361"/>
      <c r="AN91" s="361"/>
      <c r="AO91" s="362"/>
      <c r="AP91" s="14"/>
      <c r="AQ91" s="352">
        <f>'K. Bilgiler'!H22</f>
        <v>0</v>
      </c>
      <c r="AR91" s="353"/>
      <c r="AS91" s="353"/>
      <c r="AT91" s="353"/>
      <c r="AU91" s="354"/>
    </row>
    <row r="92" spans="1:47" ht="12" customHeight="1">
      <c r="A92" s="341" t="s">
        <v>46</v>
      </c>
      <c r="B92" s="342"/>
      <c r="C92" s="342"/>
      <c r="D92" s="342"/>
      <c r="E92" s="78">
        <f>IF(COUNTIF(AT6:AT45," ")=ROWS(AT6:AT45)," ",SUM(E82:E83))</f>
        <v>0</v>
      </c>
      <c r="F92" s="348" t="str">
        <f>IF(E92&lt;&gt;" ","KİŞİ"," ")</f>
        <v>KİŞİ</v>
      </c>
      <c r="G92" s="349"/>
      <c r="H92" s="78" t="str">
        <f>IF(I92=" "," ","%")</f>
        <v>%</v>
      </c>
      <c r="I92" s="350">
        <f>IF(E92=" "," ",100*E92/E84)</f>
        <v>0</v>
      </c>
      <c r="J92" s="351"/>
      <c r="K92" s="351"/>
      <c r="L92" s="79"/>
      <c r="M92" s="79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335">
        <f>'K. Bilgiler'!H20</f>
        <v>0</v>
      </c>
      <c r="AH92" s="336"/>
      <c r="AI92" s="336"/>
      <c r="AJ92" s="336"/>
      <c r="AK92" s="336"/>
      <c r="AL92" s="336"/>
      <c r="AM92" s="336"/>
      <c r="AN92" s="336"/>
      <c r="AO92" s="337"/>
      <c r="AP92" s="13"/>
      <c r="AQ92" s="352" t="s">
        <v>51</v>
      </c>
      <c r="AR92" s="353"/>
      <c r="AS92" s="353"/>
      <c r="AT92" s="353"/>
      <c r="AU92" s="354"/>
    </row>
    <row r="93" spans="1:47" ht="12.7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338"/>
      <c r="AH93" s="339"/>
      <c r="AI93" s="339"/>
      <c r="AJ93" s="339"/>
      <c r="AK93" s="339"/>
      <c r="AL93" s="339"/>
      <c r="AM93" s="339"/>
      <c r="AN93" s="339"/>
      <c r="AO93" s="340"/>
      <c r="AP93" s="81"/>
      <c r="AQ93" s="355"/>
      <c r="AR93" s="356"/>
      <c r="AS93" s="356"/>
      <c r="AT93" s="356"/>
      <c r="AU93" s="357"/>
    </row>
    <row r="95" spans="1:31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102" ht="12.75">
      <c r="D102" s="44"/>
    </row>
  </sheetData>
  <sheetProtection sheet="1" objects="1" scenarios="1"/>
  <mergeCells count="108">
    <mergeCell ref="L76:AF76"/>
    <mergeCell ref="I92:K92"/>
    <mergeCell ref="A78:C78"/>
    <mergeCell ref="A79:C79"/>
    <mergeCell ref="F79:G79"/>
    <mergeCell ref="F80:G80"/>
    <mergeCell ref="F82:G82"/>
    <mergeCell ref="A84:D84"/>
    <mergeCell ref="A77:K77"/>
    <mergeCell ref="I81:K81"/>
    <mergeCell ref="A3:E3"/>
    <mergeCell ref="AT3:AU3"/>
    <mergeCell ref="A2:AP2"/>
    <mergeCell ref="AQ1:AU2"/>
    <mergeCell ref="A1:AP1"/>
    <mergeCell ref="C32:E32"/>
    <mergeCell ref="C14:E14"/>
    <mergeCell ref="C12:E12"/>
    <mergeCell ref="C6:E6"/>
    <mergeCell ref="C7:E7"/>
    <mergeCell ref="C8:E8"/>
    <mergeCell ref="C35:E35"/>
    <mergeCell ref="C33:E33"/>
    <mergeCell ref="F83:G83"/>
    <mergeCell ref="F81:G81"/>
    <mergeCell ref="C23:E23"/>
    <mergeCell ref="C9:E9"/>
    <mergeCell ref="C17:E17"/>
    <mergeCell ref="C18:E18"/>
    <mergeCell ref="A49:E49"/>
    <mergeCell ref="AQ91:AU91"/>
    <mergeCell ref="A88:C88"/>
    <mergeCell ref="A87:C87"/>
    <mergeCell ref="I79:K79"/>
    <mergeCell ref="F84:G84"/>
    <mergeCell ref="M87:AE87"/>
    <mergeCell ref="I80:K80"/>
    <mergeCell ref="AQ90:AU90"/>
    <mergeCell ref="I82:K82"/>
    <mergeCell ref="I83:K83"/>
    <mergeCell ref="AU4:AU5"/>
    <mergeCell ref="C34:E34"/>
    <mergeCell ref="C29:E29"/>
    <mergeCell ref="C30:E30"/>
    <mergeCell ref="C21:E21"/>
    <mergeCell ref="C22:E22"/>
    <mergeCell ref="C11:E11"/>
    <mergeCell ref="C20:E20"/>
    <mergeCell ref="C27:E27"/>
    <mergeCell ref="C25:E25"/>
    <mergeCell ref="A52:E52"/>
    <mergeCell ref="A82:C82"/>
    <mergeCell ref="A83:C83"/>
    <mergeCell ref="F78:G78"/>
    <mergeCell ref="C43:E43"/>
    <mergeCell ref="C38:E38"/>
    <mergeCell ref="A46:E46"/>
    <mergeCell ref="A80:C80"/>
    <mergeCell ref="A81:C81"/>
    <mergeCell ref="A50:E51"/>
    <mergeCell ref="A55:E56"/>
    <mergeCell ref="I78:K78"/>
    <mergeCell ref="A4:E4"/>
    <mergeCell ref="C5:E5"/>
    <mergeCell ref="C13:E13"/>
    <mergeCell ref="C26:E26"/>
    <mergeCell ref="C15:E15"/>
    <mergeCell ref="C16:E16"/>
    <mergeCell ref="C19:E19"/>
    <mergeCell ref="C10:E10"/>
    <mergeCell ref="A48:E48"/>
    <mergeCell ref="C36:E36"/>
    <mergeCell ref="A47:E47"/>
    <mergeCell ref="C42:E42"/>
    <mergeCell ref="C37:E37"/>
    <mergeCell ref="C41:E41"/>
    <mergeCell ref="C44:E44"/>
    <mergeCell ref="C40:E40"/>
    <mergeCell ref="C24:E24"/>
    <mergeCell ref="C39:E39"/>
    <mergeCell ref="C31:E31"/>
    <mergeCell ref="C28:E28"/>
    <mergeCell ref="AT53:AT54"/>
    <mergeCell ref="AU53:AU54"/>
    <mergeCell ref="C45:E45"/>
    <mergeCell ref="AT50:AT51"/>
    <mergeCell ref="A53:E54"/>
    <mergeCell ref="AU50:AU51"/>
    <mergeCell ref="AQ92:AU92"/>
    <mergeCell ref="AQ93:AU93"/>
    <mergeCell ref="AT55:AT56"/>
    <mergeCell ref="AU55:AU56"/>
    <mergeCell ref="AG91:AO91"/>
    <mergeCell ref="AG76:AU76"/>
    <mergeCell ref="AG89:AO89"/>
    <mergeCell ref="AG90:AO90"/>
    <mergeCell ref="AF79:AN79"/>
    <mergeCell ref="AQ89:AU89"/>
    <mergeCell ref="AG92:AO93"/>
    <mergeCell ref="A91:D91"/>
    <mergeCell ref="A92:D92"/>
    <mergeCell ref="E87:K87"/>
    <mergeCell ref="E88:K88"/>
    <mergeCell ref="E89:K89"/>
    <mergeCell ref="A89:C89"/>
    <mergeCell ref="F91:G91"/>
    <mergeCell ref="F92:G92"/>
    <mergeCell ref="I91:K91"/>
  </mergeCells>
  <conditionalFormatting sqref="F55:AS55">
    <cfRule type="cellIs" priority="1" dxfId="40" operator="lessThan" stopIfTrue="1">
      <formula>50</formula>
    </cfRule>
  </conditionalFormatting>
  <dataValidations count="2">
    <dataValidation allowBlank="1" showInputMessage="1" showErrorMessage="1" prompt="Öğrencinin sorudan aldığı puan değerini giriniz." sqref="F6:AS45"/>
    <dataValidation allowBlank="1" showInputMessage="1" showErrorMessage="1" prompt="Sorunun konusunu giriniz." sqref="F3:AS3"/>
  </dataValidations>
  <printOptions/>
  <pageMargins left="0.7086614173228347" right="0.1968503937007874" top="0.1968503937007874" bottom="0.11811023622047245" header="0.2362204724409449" footer="0.15748031496062992"/>
  <pageSetup horizontalDpi="600" verticalDpi="600" orientation="portrait" paperSize="9" scale="63" r:id="rId2"/>
  <ignoredErrors>
    <ignoredError sqref="F52:AS52 F56 G48:H48 F48 G56:AS56 F53:AS53 H78:H83 F54:AS54 F51:AS51 F49:AS49 F50:AS50 F78 I48:AS48 F79:F84 E78:E84 I78:I83 D87:D89 E92 F92 H91 F91 E91 I91:K92 H92" unlockedFormula="1"/>
    <ignoredError sqref="G55:AS55" formula="1" unlockedFormula="1"/>
    <ignoredError sqref="F55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U102"/>
  <sheetViews>
    <sheetView view="pageBreakPreview" zoomScale="130" zoomScaleNormal="70" zoomScaleSheetLayoutView="130" zoomScalePageLayoutView="0" workbookViewId="0" topLeftCell="A4">
      <selection activeCell="F6" sqref="F6:AD28"/>
    </sheetView>
  </sheetViews>
  <sheetFormatPr defaultColWidth="9.00390625" defaultRowHeight="12.75"/>
  <cols>
    <col min="1" max="1" width="3.875" style="4" customWidth="1"/>
    <col min="2" max="2" width="5.75390625" style="4" customWidth="1"/>
    <col min="3" max="4" width="8.75390625" style="4" customWidth="1"/>
    <col min="5" max="5" width="3.375" style="4" customWidth="1"/>
    <col min="6" max="45" width="2.375" style="4" customWidth="1"/>
    <col min="46" max="46" width="7.75390625" style="4" customWidth="1"/>
    <col min="47" max="47" width="4.625" style="4" hidden="1" customWidth="1"/>
    <col min="48" max="16384" width="9.125" style="4" customWidth="1"/>
  </cols>
  <sheetData>
    <row r="1" spans="1:47" ht="17.25" customHeight="1">
      <c r="A1" s="405" t="str">
        <f>'K. Bilgiler'!H14&amp;" EĞİTİM ÖĞRETİM YILI "&amp;'K. Bilgiler'!H6</f>
        <v> EĞİTİM ÖĞRETİM YILI SULTANGAZİ ANADOLU LİSESİ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7"/>
      <c r="AQ1" s="404">
        <f>'Yazılı Tarihleri'!D3</f>
        <v>0</v>
      </c>
      <c r="AR1" s="404"/>
      <c r="AS1" s="404"/>
      <c r="AT1" s="404"/>
      <c r="AU1" s="404"/>
    </row>
    <row r="2" spans="1:47" ht="16.5" customHeight="1">
      <c r="A2" s="403" t="str">
        <f>'K. Bilgiler'!H10&amp;" / "&amp;'K. Bilgiler'!H12&amp;" SINIFI "&amp;'K. Bilgiler'!H8&amp;" DERSİ "&amp;'K. Bilgiler'!H16&amp;" DÖNEM 2. SINAV ANALİZİ"</f>
        <v> /  SINIFI  DERSİ  DÖNEM 2. SINAV ANALİZİ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3"/>
      <c r="AL2" s="403"/>
      <c r="AM2" s="403"/>
      <c r="AN2" s="403"/>
      <c r="AO2" s="403"/>
      <c r="AP2" s="403"/>
      <c r="AQ2" s="404"/>
      <c r="AR2" s="404"/>
      <c r="AS2" s="404"/>
      <c r="AT2" s="404"/>
      <c r="AU2" s="404"/>
    </row>
    <row r="3" spans="1:47" ht="84.75" customHeight="1">
      <c r="A3" s="398" t="s">
        <v>85</v>
      </c>
      <c r="B3" s="399"/>
      <c r="C3" s="399"/>
      <c r="D3" s="399"/>
      <c r="E3" s="400"/>
      <c r="F3" s="145" t="s">
        <v>122</v>
      </c>
      <c r="G3" s="145" t="s">
        <v>123</v>
      </c>
      <c r="H3" s="145" t="s">
        <v>124</v>
      </c>
      <c r="I3" s="145" t="s">
        <v>109</v>
      </c>
      <c r="J3" s="145" t="s">
        <v>125</v>
      </c>
      <c r="K3" s="145" t="s">
        <v>126</v>
      </c>
      <c r="L3" s="145" t="s">
        <v>116</v>
      </c>
      <c r="M3" s="145" t="s">
        <v>127</v>
      </c>
      <c r="N3" s="145" t="s">
        <v>110</v>
      </c>
      <c r="O3" s="145" t="s">
        <v>110</v>
      </c>
      <c r="P3" s="145" t="s">
        <v>128</v>
      </c>
      <c r="Q3" s="145" t="s">
        <v>129</v>
      </c>
      <c r="R3" s="145" t="s">
        <v>109</v>
      </c>
      <c r="S3" s="145" t="s">
        <v>130</v>
      </c>
      <c r="T3" s="145" t="s">
        <v>131</v>
      </c>
      <c r="U3" s="145" t="s">
        <v>116</v>
      </c>
      <c r="V3" s="145" t="s">
        <v>132</v>
      </c>
      <c r="W3" s="145" t="s">
        <v>110</v>
      </c>
      <c r="X3" s="145" t="s">
        <v>109</v>
      </c>
      <c r="Y3" s="145" t="s">
        <v>133</v>
      </c>
      <c r="Z3" s="145" t="s">
        <v>133</v>
      </c>
      <c r="AA3" s="145" t="s">
        <v>133</v>
      </c>
      <c r="AB3" s="145" t="s">
        <v>133</v>
      </c>
      <c r="AC3" s="145" t="s">
        <v>133</v>
      </c>
      <c r="AD3" s="145" t="s">
        <v>133</v>
      </c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6"/>
      <c r="AR3" s="146"/>
      <c r="AS3" s="146"/>
      <c r="AT3" s="401"/>
      <c r="AU3" s="402"/>
    </row>
    <row r="4" spans="1:47" ht="12.75" customHeight="1">
      <c r="A4" s="386" t="s">
        <v>28</v>
      </c>
      <c r="B4" s="386"/>
      <c r="C4" s="386"/>
      <c r="D4" s="386"/>
      <c r="E4" s="386"/>
      <c r="F4" s="18">
        <f>IF('NOT Baremi'!E14=0," ",'NOT Baremi'!E14)</f>
        <v>4</v>
      </c>
      <c r="G4" s="18">
        <f>IF('NOT Baremi'!F14=0," ",'NOT Baremi'!F14)</f>
        <v>4</v>
      </c>
      <c r="H4" s="18">
        <f>IF('NOT Baremi'!G14=0," ",'NOT Baremi'!G14)</f>
        <v>4</v>
      </c>
      <c r="I4" s="18">
        <f>IF('NOT Baremi'!H14=0," ",'NOT Baremi'!H14)</f>
        <v>4</v>
      </c>
      <c r="J4" s="18">
        <f>IF('NOT Baremi'!I14=0," ",'NOT Baremi'!I14)</f>
        <v>4</v>
      </c>
      <c r="K4" s="18">
        <f>IF('NOT Baremi'!J14=0," ",'NOT Baremi'!J14)</f>
        <v>4</v>
      </c>
      <c r="L4" s="18">
        <f>IF('NOT Baremi'!K14=0," ",'NOT Baremi'!K14)</f>
        <v>4</v>
      </c>
      <c r="M4" s="18">
        <f>IF('NOT Baremi'!L14=0," ",'NOT Baremi'!L14)</f>
        <v>4</v>
      </c>
      <c r="N4" s="18">
        <f>IF('NOT Baremi'!M14=0," ",'NOT Baremi'!M14)</f>
        <v>4</v>
      </c>
      <c r="O4" s="18">
        <f>IF('NOT Baremi'!N14=0," ",'NOT Baremi'!N14)</f>
        <v>4</v>
      </c>
      <c r="P4" s="18">
        <f>IF('NOT Baremi'!O14=0," ",'NOT Baremi'!O14)</f>
        <v>4</v>
      </c>
      <c r="Q4" s="18">
        <f>IF('NOT Baremi'!P14=0," ",'NOT Baremi'!P14)</f>
        <v>4</v>
      </c>
      <c r="R4" s="18">
        <f>IF('NOT Baremi'!Q14=0," ",'NOT Baremi'!Q14)</f>
        <v>4</v>
      </c>
      <c r="S4" s="18">
        <f>IF('NOT Baremi'!R14=0," ",'NOT Baremi'!R14)</f>
        <v>4</v>
      </c>
      <c r="T4" s="18">
        <f>IF('NOT Baremi'!S14=0," ",'NOT Baremi'!S14)</f>
        <v>4</v>
      </c>
      <c r="U4" s="18">
        <f>IF('NOT Baremi'!T14=0," ",'NOT Baremi'!T14)</f>
        <v>4</v>
      </c>
      <c r="V4" s="18">
        <f>IF('NOT Baremi'!U14=0," ",'NOT Baremi'!U14)</f>
        <v>4</v>
      </c>
      <c r="W4" s="18">
        <f>IF('NOT Baremi'!V14=0," ",'NOT Baremi'!V14)</f>
        <v>4</v>
      </c>
      <c r="X4" s="18">
        <f>IF('NOT Baremi'!W14=0," ",'NOT Baremi'!W14)</f>
        <v>4</v>
      </c>
      <c r="Y4" s="18">
        <f>IF('NOT Baremi'!X14=0," ",'NOT Baremi'!X14)</f>
        <v>4</v>
      </c>
      <c r="Z4" s="18">
        <f>IF('NOT Baremi'!Y14=0," ",'NOT Baremi'!Y14)</f>
        <v>4</v>
      </c>
      <c r="AA4" s="18">
        <f>IF('NOT Baremi'!Z14=0," ",'NOT Baremi'!Z14)</f>
        <v>4</v>
      </c>
      <c r="AB4" s="18">
        <f>IF('NOT Baremi'!AA14=0," ",'NOT Baremi'!AA14)</f>
        <v>4</v>
      </c>
      <c r="AC4" s="18">
        <f>IF('NOT Baremi'!AB14=0," ",'NOT Baremi'!AB14)</f>
        <v>4</v>
      </c>
      <c r="AD4" s="18">
        <f>IF('NOT Baremi'!AC14=0," ",'NOT Baremi'!AC14)</f>
        <v>4</v>
      </c>
      <c r="AE4" s="18" t="str">
        <f>IF('NOT Baremi'!AD14=0," ",'NOT Baremi'!AD14)</f>
        <v> </v>
      </c>
      <c r="AF4" s="18" t="str">
        <f>IF('NOT Baremi'!AE14=0," ",'NOT Baremi'!AE14)</f>
        <v> </v>
      </c>
      <c r="AG4" s="18" t="str">
        <f>IF('NOT Baremi'!AF14=0," ",'NOT Baremi'!AF14)</f>
        <v> </v>
      </c>
      <c r="AH4" s="18" t="str">
        <f>IF('NOT Baremi'!AG14=0," ",'NOT Baremi'!AG14)</f>
        <v> </v>
      </c>
      <c r="AI4" s="18" t="str">
        <f>IF('NOT Baremi'!AH14=0," ",'NOT Baremi'!AH14)</f>
        <v> </v>
      </c>
      <c r="AJ4" s="18" t="str">
        <f>IF('NOT Baremi'!AI14=0," ",'NOT Baremi'!AI14)</f>
        <v> </v>
      </c>
      <c r="AK4" s="18" t="str">
        <f>IF('NOT Baremi'!AJ14=0," ",'NOT Baremi'!AJ14)</f>
        <v> </v>
      </c>
      <c r="AL4" s="18" t="str">
        <f>IF('NOT Baremi'!AK14=0," ",'NOT Baremi'!AK14)</f>
        <v> </v>
      </c>
      <c r="AM4" s="18" t="str">
        <f>IF('NOT Baremi'!AL14=0," ",'NOT Baremi'!AL14)</f>
        <v> </v>
      </c>
      <c r="AN4" s="18" t="str">
        <f>IF('NOT Baremi'!AM14=0," ",'NOT Baremi'!AM14)</f>
        <v> </v>
      </c>
      <c r="AO4" s="18" t="str">
        <f>IF('NOT Baremi'!AN14=0," ",'NOT Baremi'!AN14)</f>
        <v> </v>
      </c>
      <c r="AP4" s="18" t="str">
        <f>IF('NOT Baremi'!AO14=0," ",'NOT Baremi'!AO14)</f>
        <v> </v>
      </c>
      <c r="AQ4" s="18" t="str">
        <f>IF('NOT Baremi'!AP14=0," ",'NOT Baremi'!AP14)</f>
        <v> </v>
      </c>
      <c r="AR4" s="18" t="str">
        <f>IF('NOT Baremi'!AQ14=0," ",'NOT Baremi'!AQ14)</f>
        <v> </v>
      </c>
      <c r="AS4" s="18" t="str">
        <f>IF('NOT Baremi'!AR14=0," ",'NOT Baremi'!AR14)</f>
        <v> </v>
      </c>
      <c r="AT4" s="38">
        <f>IF(SUM(F4:AS4)=0," ",SUM(F4:AS4))</f>
        <v>100</v>
      </c>
      <c r="AU4" s="413" t="s">
        <v>26</v>
      </c>
    </row>
    <row r="5" spans="1:47" ht="38.25">
      <c r="A5" s="39" t="s">
        <v>0</v>
      </c>
      <c r="B5" s="39" t="s">
        <v>36</v>
      </c>
      <c r="C5" s="387" t="s">
        <v>27</v>
      </c>
      <c r="D5" s="387"/>
      <c r="E5" s="387"/>
      <c r="F5" s="17" t="str">
        <f>IF('NOT Baremi'!E14&gt;0,'NOT Baremi'!E13&amp;"."&amp;"SORU"," ")</f>
        <v>1.SORU</v>
      </c>
      <c r="G5" s="17" t="str">
        <f>IF('NOT Baremi'!F14&gt;0,'NOT Baremi'!F13&amp;"."&amp;"SORU"," ")</f>
        <v>2.SORU</v>
      </c>
      <c r="H5" s="17" t="str">
        <f>IF('NOT Baremi'!G14&gt;0,'NOT Baremi'!G13&amp;"."&amp;"SORU"," ")</f>
        <v>3.SORU</v>
      </c>
      <c r="I5" s="17" t="str">
        <f>IF('NOT Baremi'!H14&gt;0,'NOT Baremi'!H13&amp;"."&amp;"SORU"," ")</f>
        <v>4.SORU</v>
      </c>
      <c r="J5" s="17" t="str">
        <f>IF('NOT Baremi'!I14&gt;0,'NOT Baremi'!I13&amp;"."&amp;"SORU"," ")</f>
        <v>5.SORU</v>
      </c>
      <c r="K5" s="17" t="str">
        <f>IF('NOT Baremi'!J14&gt;0,'NOT Baremi'!J13&amp;"."&amp;"SORU"," ")</f>
        <v>6.SORU</v>
      </c>
      <c r="L5" s="17" t="str">
        <f>IF('NOT Baremi'!K14&gt;0,'NOT Baremi'!K13&amp;"."&amp;"SORU"," ")</f>
        <v>7.SORU</v>
      </c>
      <c r="M5" s="17" t="str">
        <f>IF('NOT Baremi'!L14&gt;0,'NOT Baremi'!L13&amp;"."&amp;"SORU"," ")</f>
        <v>8.SORU</v>
      </c>
      <c r="N5" s="17" t="str">
        <f>IF('NOT Baremi'!M14&gt;0,'NOT Baremi'!M13&amp;"."&amp;"SORU"," ")</f>
        <v>9.SORU</v>
      </c>
      <c r="O5" s="17" t="str">
        <f>IF('NOT Baremi'!N14&gt;0,'NOT Baremi'!N13&amp;"."&amp;"SORU"," ")</f>
        <v>10.SORU</v>
      </c>
      <c r="P5" s="17" t="str">
        <f>IF('NOT Baremi'!O14&gt;0,'NOT Baremi'!O13&amp;"."&amp;"SORU"," ")</f>
        <v>11.SORU</v>
      </c>
      <c r="Q5" s="17" t="str">
        <f>IF('NOT Baremi'!P14&gt;0,'NOT Baremi'!P13&amp;"."&amp;"SORU"," ")</f>
        <v>12.SORU</v>
      </c>
      <c r="R5" s="17" t="str">
        <f>IF('NOT Baremi'!Q14&gt;0,'NOT Baremi'!Q13&amp;"."&amp;"SORU"," ")</f>
        <v>13.SORU</v>
      </c>
      <c r="S5" s="17" t="str">
        <f>IF('NOT Baremi'!R14&gt;0,'NOT Baremi'!R13&amp;"."&amp;"SORU"," ")</f>
        <v>14.SORU</v>
      </c>
      <c r="T5" s="17" t="str">
        <f>IF('NOT Baremi'!S14&gt;0,'NOT Baremi'!S13&amp;"."&amp;"SORU"," ")</f>
        <v>15.SORU</v>
      </c>
      <c r="U5" s="17" t="str">
        <f>IF('NOT Baremi'!T14&gt;0,'NOT Baremi'!T13&amp;"."&amp;"SORU"," ")</f>
        <v>16.SORU</v>
      </c>
      <c r="V5" s="17" t="str">
        <f>IF('NOT Baremi'!U14&gt;0,'NOT Baremi'!U13&amp;"."&amp;"SORU"," ")</f>
        <v>17.SORU</v>
      </c>
      <c r="W5" s="17" t="str">
        <f>IF('NOT Baremi'!V14&gt;0,'NOT Baremi'!V13&amp;"."&amp;"SORU"," ")</f>
        <v>18.SORU</v>
      </c>
      <c r="X5" s="17" t="str">
        <f>IF('NOT Baremi'!W14&gt;0,'NOT Baremi'!W13&amp;"."&amp;"SORU"," ")</f>
        <v>19.SORU</v>
      </c>
      <c r="Y5" s="17" t="str">
        <f>IF('NOT Baremi'!X14&gt;0,'NOT Baremi'!X13&amp;"."&amp;"SORU"," ")</f>
        <v>20.SORU</v>
      </c>
      <c r="Z5" s="17" t="str">
        <f>IF('NOT Baremi'!Y14&gt;0,'NOT Baremi'!Y13&amp;"."&amp;"SORU"," ")</f>
        <v>21.SORU</v>
      </c>
      <c r="AA5" s="17" t="str">
        <f>IF('NOT Baremi'!Z14&gt;0,'NOT Baremi'!Z13&amp;"."&amp;"SORU"," ")</f>
        <v>22.SORU</v>
      </c>
      <c r="AB5" s="17" t="str">
        <f>IF('NOT Baremi'!AA14&gt;0,'NOT Baremi'!AA13&amp;"."&amp;"SORU"," ")</f>
        <v>23.SORU</v>
      </c>
      <c r="AC5" s="17" t="str">
        <f>IF('NOT Baremi'!AB14&gt;0,'NOT Baremi'!AB13&amp;"."&amp;"SORU"," ")</f>
        <v>24.SORU</v>
      </c>
      <c r="AD5" s="17" t="str">
        <f>IF('NOT Baremi'!AC14&gt;0,'NOT Baremi'!AC13&amp;"."&amp;"SORU"," ")</f>
        <v>25.SORU</v>
      </c>
      <c r="AE5" s="17" t="str">
        <f>IF('NOT Baremi'!AD14&gt;0,'NOT Baremi'!AD13&amp;"."&amp;"SORU"," ")</f>
        <v> </v>
      </c>
      <c r="AF5" s="17" t="str">
        <f>IF('NOT Baremi'!AE14&gt;0,'NOT Baremi'!AE13&amp;"."&amp;"SORU"," ")</f>
        <v> </v>
      </c>
      <c r="AG5" s="17" t="str">
        <f>IF('NOT Baremi'!AF14&gt;0,'NOT Baremi'!AF13&amp;"."&amp;"SORU"," ")</f>
        <v> </v>
      </c>
      <c r="AH5" s="17" t="str">
        <f>IF('NOT Baremi'!AG14&gt;0,'NOT Baremi'!AG13&amp;"."&amp;"SORU"," ")</f>
        <v> </v>
      </c>
      <c r="AI5" s="17" t="str">
        <f>IF('NOT Baremi'!AH14&gt;0,'NOT Baremi'!AH13&amp;"."&amp;"SORU"," ")</f>
        <v> </v>
      </c>
      <c r="AJ5" s="17" t="str">
        <f>IF('NOT Baremi'!AI14&gt;0,'NOT Baremi'!AI13&amp;"."&amp;"SORU"," ")</f>
        <v> </v>
      </c>
      <c r="AK5" s="17" t="str">
        <f>IF('NOT Baremi'!AJ14&gt;0,'NOT Baremi'!AJ13&amp;"."&amp;"SORU"," ")</f>
        <v> </v>
      </c>
      <c r="AL5" s="17" t="str">
        <f>IF('NOT Baremi'!AK14&gt;0,'NOT Baremi'!AK13&amp;"."&amp;"SORU"," ")</f>
        <v> </v>
      </c>
      <c r="AM5" s="17" t="str">
        <f>IF('NOT Baremi'!AL14&gt;0,'NOT Baremi'!AL13&amp;"."&amp;"SORU"," ")</f>
        <v> </v>
      </c>
      <c r="AN5" s="17" t="str">
        <f>IF('NOT Baremi'!AM14&gt;0,'NOT Baremi'!AM13&amp;"."&amp;"SORU"," ")</f>
        <v> </v>
      </c>
      <c r="AO5" s="17" t="str">
        <f>IF('NOT Baremi'!AN14&gt;0,'NOT Baremi'!AN13&amp;"."&amp;"SORU"," ")</f>
        <v> </v>
      </c>
      <c r="AP5" s="17" t="str">
        <f>IF('NOT Baremi'!AO14&gt;0,'NOT Baremi'!AO13&amp;"."&amp;"SORU"," ")</f>
        <v> </v>
      </c>
      <c r="AQ5" s="17" t="str">
        <f>IF('NOT Baremi'!AP14&gt;0,'NOT Baremi'!AP13&amp;"."&amp;"SORU"," ")</f>
        <v> </v>
      </c>
      <c r="AR5" s="17" t="str">
        <f>IF('NOT Baremi'!AQ14&gt;0,'NOT Baremi'!AQ13&amp;"."&amp;"SORU"," ")</f>
        <v> </v>
      </c>
      <c r="AS5" s="17" t="str">
        <f>IF('NOT Baremi'!AR14&gt;0,'NOT Baremi'!AR13&amp;"."&amp;"SORU"," ")</f>
        <v> </v>
      </c>
      <c r="AT5" s="20" t="s">
        <v>31</v>
      </c>
      <c r="AU5" s="413"/>
    </row>
    <row r="6" spans="1:47" ht="12" customHeight="1">
      <c r="A6" s="40" t="str">
        <f>'S. Listesi'!E4</f>
        <v> </v>
      </c>
      <c r="B6" s="41" t="str">
        <f>IF('S. Listesi'!F4=0," ",'S. Listesi'!F4)</f>
        <v> </v>
      </c>
      <c r="C6" s="370" t="str">
        <f>IF('S. Listesi'!G4=0," ",'S. Listesi'!G4)</f>
        <v> </v>
      </c>
      <c r="D6" s="370"/>
      <c r="E6" s="370"/>
      <c r="F6" s="160">
        <v>4</v>
      </c>
      <c r="G6" s="160">
        <v>4</v>
      </c>
      <c r="H6" s="160">
        <v>4</v>
      </c>
      <c r="I6" s="160">
        <v>4</v>
      </c>
      <c r="J6" s="160">
        <v>4</v>
      </c>
      <c r="K6" s="160">
        <v>4</v>
      </c>
      <c r="L6" s="160">
        <v>4</v>
      </c>
      <c r="M6" s="160">
        <v>4</v>
      </c>
      <c r="N6" s="160">
        <v>4</v>
      </c>
      <c r="O6" s="160">
        <v>4</v>
      </c>
      <c r="P6" s="160">
        <v>4</v>
      </c>
      <c r="Q6" s="160">
        <v>4</v>
      </c>
      <c r="R6" s="160">
        <v>4</v>
      </c>
      <c r="S6" s="160">
        <v>4</v>
      </c>
      <c r="T6" s="160">
        <v>4</v>
      </c>
      <c r="U6" s="160">
        <v>4</v>
      </c>
      <c r="V6" s="160">
        <v>4</v>
      </c>
      <c r="W6" s="160">
        <v>4</v>
      </c>
      <c r="X6" s="160">
        <v>4</v>
      </c>
      <c r="Y6" s="160">
        <v>4</v>
      </c>
      <c r="Z6" s="160">
        <v>4</v>
      </c>
      <c r="AA6" s="160">
        <v>4</v>
      </c>
      <c r="AB6" s="160">
        <v>4</v>
      </c>
      <c r="AC6" s="160">
        <v>4</v>
      </c>
      <c r="AD6" s="160">
        <v>4</v>
      </c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21">
        <f>IF(COUNTBLANK(F6:AS6)=COLUMNS(F6:AS6)," ",IF(SUM(F6:AS6)=0,0,SUM(F6:AS6)))</f>
        <v>100</v>
      </c>
      <c r="AU6" s="21">
        <f>IF(AT6=" "," ",IF(AT6&gt;=85,5,IF(AT6&gt;=70,4,IF(AT6&gt;=60,3,IF(AT6&gt;=50,2,IF(AT6&gt;=0,1,0))))))</f>
        <v>5</v>
      </c>
    </row>
    <row r="7" spans="1:47" ht="12" customHeight="1">
      <c r="A7" s="40" t="str">
        <f>'S. Listesi'!E5</f>
        <v> </v>
      </c>
      <c r="B7" s="41" t="str">
        <f>IF('S. Listesi'!F5=0," ",'S. Listesi'!F5)</f>
        <v> </v>
      </c>
      <c r="C7" s="370" t="str">
        <f>IF('S. Listesi'!G5=0," ",'S. Listesi'!G5)</f>
        <v> </v>
      </c>
      <c r="D7" s="370"/>
      <c r="E7" s="370"/>
      <c r="F7" s="149">
        <v>4</v>
      </c>
      <c r="G7" s="149">
        <v>4</v>
      </c>
      <c r="H7" s="149">
        <v>4</v>
      </c>
      <c r="I7" s="149">
        <v>4</v>
      </c>
      <c r="J7" s="149">
        <v>4</v>
      </c>
      <c r="K7" s="149">
        <v>4</v>
      </c>
      <c r="L7" s="149">
        <v>4</v>
      </c>
      <c r="M7" s="149">
        <v>4</v>
      </c>
      <c r="N7" s="149">
        <v>4</v>
      </c>
      <c r="O7" s="149">
        <v>4</v>
      </c>
      <c r="P7" s="149">
        <v>4</v>
      </c>
      <c r="Q7" s="149">
        <v>4</v>
      </c>
      <c r="R7" s="149">
        <v>4</v>
      </c>
      <c r="S7" s="149">
        <v>4</v>
      </c>
      <c r="T7" s="149">
        <v>4</v>
      </c>
      <c r="U7" s="149">
        <v>4</v>
      </c>
      <c r="V7" s="149">
        <v>4</v>
      </c>
      <c r="W7" s="149">
        <v>4</v>
      </c>
      <c r="X7" s="149">
        <v>4</v>
      </c>
      <c r="Y7" s="149">
        <v>4</v>
      </c>
      <c r="Z7" s="144">
        <v>4</v>
      </c>
      <c r="AA7" s="144">
        <v>4</v>
      </c>
      <c r="AB7" s="144">
        <v>4</v>
      </c>
      <c r="AC7" s="144">
        <v>4</v>
      </c>
      <c r="AD7" s="144">
        <v>4</v>
      </c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21">
        <f aca="true" t="shared" si="0" ref="AT7:AT45">IF(COUNTBLANK(F7:AS7)=COLUMNS(F7:AS7)," ",IF(SUM(F7:AS7)=0,0,SUM(F7:AS7)))</f>
        <v>100</v>
      </c>
      <c r="AU7" s="21">
        <f aca="true" t="shared" si="1" ref="AU7:AU45">IF(AT7=" "," ",IF(AT7&gt;=85,5,IF(AT7&gt;=70,4,IF(AT7&gt;=60,3,IF(AT7&gt;=50,2,IF(AT7&gt;=0,1,0))))))</f>
        <v>5</v>
      </c>
    </row>
    <row r="8" spans="1:47" ht="12" customHeight="1">
      <c r="A8" s="40" t="str">
        <f>'S. Listesi'!E6</f>
        <v> </v>
      </c>
      <c r="B8" s="41" t="str">
        <f>IF('S. Listesi'!F6=0," ",'S. Listesi'!F6)</f>
        <v> </v>
      </c>
      <c r="C8" s="370" t="str">
        <f>IF('S. Listesi'!G6=0," ",'S. Listesi'!G6)</f>
        <v> </v>
      </c>
      <c r="D8" s="370"/>
      <c r="E8" s="370"/>
      <c r="F8" s="160">
        <v>4</v>
      </c>
      <c r="G8" s="160">
        <v>4</v>
      </c>
      <c r="H8" s="160">
        <v>4</v>
      </c>
      <c r="I8" s="160">
        <v>4</v>
      </c>
      <c r="J8" s="160">
        <v>4</v>
      </c>
      <c r="K8" s="160">
        <v>4</v>
      </c>
      <c r="L8" s="160">
        <v>4</v>
      </c>
      <c r="M8" s="160">
        <v>4</v>
      </c>
      <c r="N8" s="160">
        <v>4</v>
      </c>
      <c r="O8" s="160">
        <v>4</v>
      </c>
      <c r="P8" s="160">
        <v>4</v>
      </c>
      <c r="Q8" s="160">
        <v>4</v>
      </c>
      <c r="R8" s="160">
        <v>4</v>
      </c>
      <c r="S8" s="160">
        <v>4</v>
      </c>
      <c r="T8" s="160">
        <v>4</v>
      </c>
      <c r="U8" s="160">
        <v>4</v>
      </c>
      <c r="V8" s="160">
        <v>4</v>
      </c>
      <c r="W8" s="160">
        <v>4</v>
      </c>
      <c r="X8" s="160">
        <v>4</v>
      </c>
      <c r="Y8" s="160">
        <v>4</v>
      </c>
      <c r="Z8" s="160">
        <v>4</v>
      </c>
      <c r="AA8" s="160">
        <v>4</v>
      </c>
      <c r="AB8" s="160">
        <v>4</v>
      </c>
      <c r="AC8" s="160">
        <v>4</v>
      </c>
      <c r="AD8" s="160">
        <v>4</v>
      </c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21">
        <f t="shared" si="0"/>
        <v>100</v>
      </c>
      <c r="AU8" s="21">
        <f t="shared" si="1"/>
        <v>5</v>
      </c>
    </row>
    <row r="9" spans="1:47" ht="12" customHeight="1">
      <c r="A9" s="40" t="str">
        <f>'S. Listesi'!E7</f>
        <v> </v>
      </c>
      <c r="B9" s="41" t="str">
        <f>IF('S. Listesi'!F7=0," ",'S. Listesi'!F7)</f>
        <v> </v>
      </c>
      <c r="C9" s="370" t="str">
        <f>IF('S. Listesi'!G7=0," ",'S. Listesi'!G7)</f>
        <v> </v>
      </c>
      <c r="D9" s="370"/>
      <c r="E9" s="370"/>
      <c r="F9" s="149">
        <v>4</v>
      </c>
      <c r="G9" s="149">
        <v>4</v>
      </c>
      <c r="H9" s="149">
        <v>4</v>
      </c>
      <c r="I9" s="149">
        <v>4</v>
      </c>
      <c r="J9" s="149">
        <v>4</v>
      </c>
      <c r="K9" s="149">
        <v>4</v>
      </c>
      <c r="L9" s="149">
        <v>4</v>
      </c>
      <c r="M9" s="149">
        <v>4</v>
      </c>
      <c r="N9" s="149">
        <v>4</v>
      </c>
      <c r="O9" s="149">
        <v>4</v>
      </c>
      <c r="P9" s="149">
        <v>4</v>
      </c>
      <c r="Q9" s="149">
        <v>4</v>
      </c>
      <c r="R9" s="149">
        <v>4</v>
      </c>
      <c r="S9" s="149">
        <v>4</v>
      </c>
      <c r="T9" s="149">
        <v>4</v>
      </c>
      <c r="U9" s="149">
        <v>4</v>
      </c>
      <c r="V9" s="149">
        <v>4</v>
      </c>
      <c r="W9" s="149">
        <v>4</v>
      </c>
      <c r="X9" s="149">
        <v>4</v>
      </c>
      <c r="Y9" s="149">
        <v>4</v>
      </c>
      <c r="Z9" s="144">
        <v>4</v>
      </c>
      <c r="AA9" s="144">
        <v>4</v>
      </c>
      <c r="AB9" s="144">
        <v>4</v>
      </c>
      <c r="AC9" s="144">
        <v>4</v>
      </c>
      <c r="AD9" s="144">
        <v>4</v>
      </c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21">
        <f t="shared" si="0"/>
        <v>100</v>
      </c>
      <c r="AU9" s="21">
        <f t="shared" si="1"/>
        <v>5</v>
      </c>
    </row>
    <row r="10" spans="1:47" ht="12" customHeight="1">
      <c r="A10" s="40" t="str">
        <f>'S. Listesi'!E8</f>
        <v> </v>
      </c>
      <c r="B10" s="41" t="str">
        <f>IF('S. Listesi'!F8=0," ",'S. Listesi'!F8)</f>
        <v> </v>
      </c>
      <c r="C10" s="370" t="str">
        <f>IF('S. Listesi'!G8=0," ",'S. Listesi'!G8)</f>
        <v> </v>
      </c>
      <c r="D10" s="370"/>
      <c r="E10" s="370"/>
      <c r="F10" s="160">
        <v>4</v>
      </c>
      <c r="G10" s="160">
        <v>4</v>
      </c>
      <c r="H10" s="160">
        <v>4</v>
      </c>
      <c r="I10" s="160">
        <v>4</v>
      </c>
      <c r="J10" s="160">
        <v>4</v>
      </c>
      <c r="K10" s="160">
        <v>4</v>
      </c>
      <c r="L10" s="160">
        <v>4</v>
      </c>
      <c r="M10" s="160">
        <v>4</v>
      </c>
      <c r="N10" s="160">
        <v>4</v>
      </c>
      <c r="O10" s="160">
        <v>4</v>
      </c>
      <c r="P10" s="160">
        <v>4</v>
      </c>
      <c r="Q10" s="160">
        <v>4</v>
      </c>
      <c r="R10" s="160">
        <v>4</v>
      </c>
      <c r="S10" s="160">
        <v>4</v>
      </c>
      <c r="T10" s="160">
        <v>4</v>
      </c>
      <c r="U10" s="160">
        <v>4</v>
      </c>
      <c r="V10" s="160">
        <v>4</v>
      </c>
      <c r="W10" s="160">
        <v>4</v>
      </c>
      <c r="X10" s="160">
        <v>4</v>
      </c>
      <c r="Y10" s="160">
        <v>4</v>
      </c>
      <c r="Z10" s="160">
        <v>4</v>
      </c>
      <c r="AA10" s="160">
        <v>4</v>
      </c>
      <c r="AB10" s="160">
        <v>4</v>
      </c>
      <c r="AC10" s="160">
        <v>4</v>
      </c>
      <c r="AD10" s="160">
        <v>4</v>
      </c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21">
        <f t="shared" si="0"/>
        <v>100</v>
      </c>
      <c r="AU10" s="21">
        <f t="shared" si="1"/>
        <v>5</v>
      </c>
    </row>
    <row r="11" spans="1:47" ht="12" customHeight="1">
      <c r="A11" s="40" t="str">
        <f>'S. Listesi'!E9</f>
        <v> </v>
      </c>
      <c r="B11" s="41" t="str">
        <f>IF('S. Listesi'!F9=0," ",'S. Listesi'!F9)</f>
        <v> </v>
      </c>
      <c r="C11" s="370" t="str">
        <f>IF('S. Listesi'!G9=0," ",'S. Listesi'!G9)</f>
        <v> </v>
      </c>
      <c r="D11" s="370"/>
      <c r="E11" s="370"/>
      <c r="F11" s="149">
        <v>4</v>
      </c>
      <c r="G11" s="149">
        <v>4</v>
      </c>
      <c r="H11" s="149">
        <v>4</v>
      </c>
      <c r="I11" s="149">
        <v>4</v>
      </c>
      <c r="J11" s="149">
        <v>4</v>
      </c>
      <c r="K11" s="149">
        <v>4</v>
      </c>
      <c r="L11" s="149">
        <v>4</v>
      </c>
      <c r="M11" s="149">
        <v>4</v>
      </c>
      <c r="N11" s="149">
        <v>4</v>
      </c>
      <c r="O11" s="149">
        <v>4</v>
      </c>
      <c r="P11" s="149">
        <v>4</v>
      </c>
      <c r="Q11" s="149">
        <v>4</v>
      </c>
      <c r="R11" s="149">
        <v>4</v>
      </c>
      <c r="S11" s="149">
        <v>4</v>
      </c>
      <c r="T11" s="149">
        <v>4</v>
      </c>
      <c r="U11" s="149">
        <v>4</v>
      </c>
      <c r="V11" s="149">
        <v>4</v>
      </c>
      <c r="W11" s="149">
        <v>4</v>
      </c>
      <c r="X11" s="149">
        <v>4</v>
      </c>
      <c r="Y11" s="149">
        <v>4</v>
      </c>
      <c r="Z11" s="144">
        <v>4</v>
      </c>
      <c r="AA11" s="144">
        <v>4</v>
      </c>
      <c r="AB11" s="144">
        <v>4</v>
      </c>
      <c r="AC11" s="144">
        <v>4</v>
      </c>
      <c r="AD11" s="144">
        <v>4</v>
      </c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21">
        <f t="shared" si="0"/>
        <v>100</v>
      </c>
      <c r="AU11" s="21">
        <f t="shared" si="1"/>
        <v>5</v>
      </c>
    </row>
    <row r="12" spans="1:47" ht="12" customHeight="1">
      <c r="A12" s="40" t="str">
        <f>'S. Listesi'!E10</f>
        <v> </v>
      </c>
      <c r="B12" s="41" t="str">
        <f>IF('S. Listesi'!F10=0," ",'S. Listesi'!F10)</f>
        <v> </v>
      </c>
      <c r="C12" s="370" t="str">
        <f>IF('S. Listesi'!G10=0," ",'S. Listesi'!G10)</f>
        <v> </v>
      </c>
      <c r="D12" s="370"/>
      <c r="E12" s="370"/>
      <c r="F12" s="160">
        <v>4</v>
      </c>
      <c r="G12" s="160">
        <v>4</v>
      </c>
      <c r="H12" s="160">
        <v>4</v>
      </c>
      <c r="I12" s="160">
        <v>4</v>
      </c>
      <c r="J12" s="160">
        <v>4</v>
      </c>
      <c r="K12" s="160">
        <v>4</v>
      </c>
      <c r="L12" s="160">
        <v>4</v>
      </c>
      <c r="M12" s="160">
        <v>4</v>
      </c>
      <c r="N12" s="160">
        <v>4</v>
      </c>
      <c r="O12" s="160">
        <v>4</v>
      </c>
      <c r="P12" s="160">
        <v>4</v>
      </c>
      <c r="Q12" s="160">
        <v>4</v>
      </c>
      <c r="R12" s="160">
        <v>4</v>
      </c>
      <c r="S12" s="160">
        <v>4</v>
      </c>
      <c r="T12" s="160">
        <v>4</v>
      </c>
      <c r="U12" s="160">
        <v>4</v>
      </c>
      <c r="V12" s="160">
        <v>4</v>
      </c>
      <c r="W12" s="160">
        <v>4</v>
      </c>
      <c r="X12" s="160">
        <v>4</v>
      </c>
      <c r="Y12" s="160">
        <v>4</v>
      </c>
      <c r="Z12" s="160">
        <v>4</v>
      </c>
      <c r="AA12" s="160">
        <v>4</v>
      </c>
      <c r="AB12" s="160">
        <v>4</v>
      </c>
      <c r="AC12" s="160">
        <v>4</v>
      </c>
      <c r="AD12" s="160">
        <v>4</v>
      </c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21">
        <f t="shared" si="0"/>
        <v>100</v>
      </c>
      <c r="AU12" s="21">
        <f t="shared" si="1"/>
        <v>5</v>
      </c>
    </row>
    <row r="13" spans="1:47" ht="12" customHeight="1">
      <c r="A13" s="40" t="str">
        <f>'S. Listesi'!E11</f>
        <v> </v>
      </c>
      <c r="B13" s="41" t="str">
        <f>IF('S. Listesi'!F11=0," ",'S. Listesi'!F11)</f>
        <v> </v>
      </c>
      <c r="C13" s="370" t="str">
        <f>IF('S. Listesi'!G11=0," ",'S. Listesi'!G11)</f>
        <v> </v>
      </c>
      <c r="D13" s="370"/>
      <c r="E13" s="370"/>
      <c r="F13" s="149">
        <v>4</v>
      </c>
      <c r="G13" s="149">
        <v>4</v>
      </c>
      <c r="H13" s="149">
        <v>4</v>
      </c>
      <c r="I13" s="149">
        <v>4</v>
      </c>
      <c r="J13" s="149">
        <v>4</v>
      </c>
      <c r="K13" s="149">
        <v>4</v>
      </c>
      <c r="L13" s="149">
        <v>4</v>
      </c>
      <c r="M13" s="149">
        <v>4</v>
      </c>
      <c r="N13" s="149">
        <v>4</v>
      </c>
      <c r="O13" s="149">
        <v>4</v>
      </c>
      <c r="P13" s="149">
        <v>4</v>
      </c>
      <c r="Q13" s="149">
        <v>4</v>
      </c>
      <c r="R13" s="149">
        <v>4</v>
      </c>
      <c r="S13" s="149">
        <v>4</v>
      </c>
      <c r="T13" s="149">
        <v>4</v>
      </c>
      <c r="U13" s="149">
        <v>4</v>
      </c>
      <c r="V13" s="149">
        <v>4</v>
      </c>
      <c r="W13" s="149">
        <v>4</v>
      </c>
      <c r="X13" s="149">
        <v>4</v>
      </c>
      <c r="Y13" s="149">
        <v>4</v>
      </c>
      <c r="Z13" s="144">
        <v>4</v>
      </c>
      <c r="AA13" s="144">
        <v>4</v>
      </c>
      <c r="AB13" s="144">
        <v>4</v>
      </c>
      <c r="AC13" s="144">
        <v>4</v>
      </c>
      <c r="AD13" s="144">
        <v>4</v>
      </c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21">
        <f t="shared" si="0"/>
        <v>100</v>
      </c>
      <c r="AU13" s="21">
        <f t="shared" si="1"/>
        <v>5</v>
      </c>
    </row>
    <row r="14" spans="1:47" ht="12" customHeight="1">
      <c r="A14" s="40" t="str">
        <f>'S. Listesi'!E12</f>
        <v> </v>
      </c>
      <c r="B14" s="41" t="str">
        <f>IF('S. Listesi'!F12=0," ",'S. Listesi'!F12)</f>
        <v> </v>
      </c>
      <c r="C14" s="370" t="str">
        <f>IF('S. Listesi'!G12=0," ",'S. Listesi'!G12)</f>
        <v> </v>
      </c>
      <c r="D14" s="370"/>
      <c r="E14" s="370"/>
      <c r="F14" s="160">
        <v>4</v>
      </c>
      <c r="G14" s="160">
        <v>4</v>
      </c>
      <c r="H14" s="160">
        <v>4</v>
      </c>
      <c r="I14" s="160">
        <v>4</v>
      </c>
      <c r="J14" s="160">
        <v>4</v>
      </c>
      <c r="K14" s="160">
        <v>4</v>
      </c>
      <c r="L14" s="160">
        <v>4</v>
      </c>
      <c r="M14" s="160">
        <v>4</v>
      </c>
      <c r="N14" s="160">
        <v>4</v>
      </c>
      <c r="O14" s="160">
        <v>4</v>
      </c>
      <c r="P14" s="160">
        <v>4</v>
      </c>
      <c r="Q14" s="160">
        <v>4</v>
      </c>
      <c r="R14" s="160">
        <v>4</v>
      </c>
      <c r="S14" s="160">
        <v>4</v>
      </c>
      <c r="T14" s="160">
        <v>4</v>
      </c>
      <c r="U14" s="160">
        <v>4</v>
      </c>
      <c r="V14" s="160">
        <v>4</v>
      </c>
      <c r="W14" s="160">
        <v>4</v>
      </c>
      <c r="X14" s="160">
        <v>4</v>
      </c>
      <c r="Y14" s="160">
        <v>4</v>
      </c>
      <c r="Z14" s="160">
        <v>4</v>
      </c>
      <c r="AA14" s="160">
        <v>4</v>
      </c>
      <c r="AB14" s="160">
        <v>4</v>
      </c>
      <c r="AC14" s="160">
        <v>4</v>
      </c>
      <c r="AD14" s="160">
        <v>4</v>
      </c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21">
        <f t="shared" si="0"/>
        <v>100</v>
      </c>
      <c r="AU14" s="21">
        <f t="shared" si="1"/>
        <v>5</v>
      </c>
    </row>
    <row r="15" spans="1:47" ht="12" customHeight="1">
      <c r="A15" s="40" t="str">
        <f>'S. Listesi'!E13</f>
        <v> </v>
      </c>
      <c r="B15" s="41" t="str">
        <f>IF('S. Listesi'!F13=0," ",'S. Listesi'!F13)</f>
        <v> </v>
      </c>
      <c r="C15" s="370" t="str">
        <f>IF('S. Listesi'!G13=0," ",'S. Listesi'!G13)</f>
        <v> </v>
      </c>
      <c r="D15" s="370"/>
      <c r="E15" s="370"/>
      <c r="F15" s="149">
        <v>4</v>
      </c>
      <c r="G15" s="149">
        <v>4</v>
      </c>
      <c r="H15" s="149">
        <v>4</v>
      </c>
      <c r="I15" s="149">
        <v>4</v>
      </c>
      <c r="J15" s="149">
        <v>4</v>
      </c>
      <c r="K15" s="149">
        <v>4</v>
      </c>
      <c r="L15" s="149">
        <v>4</v>
      </c>
      <c r="M15" s="149">
        <v>4</v>
      </c>
      <c r="N15" s="149">
        <v>4</v>
      </c>
      <c r="O15" s="149">
        <v>4</v>
      </c>
      <c r="P15" s="149">
        <v>4</v>
      </c>
      <c r="Q15" s="149">
        <v>4</v>
      </c>
      <c r="R15" s="149">
        <v>4</v>
      </c>
      <c r="S15" s="149">
        <v>4</v>
      </c>
      <c r="T15" s="149">
        <v>4</v>
      </c>
      <c r="U15" s="149">
        <v>4</v>
      </c>
      <c r="V15" s="149">
        <v>4</v>
      </c>
      <c r="W15" s="149">
        <v>4</v>
      </c>
      <c r="X15" s="149">
        <v>4</v>
      </c>
      <c r="Y15" s="149">
        <v>4</v>
      </c>
      <c r="Z15" s="144">
        <v>4</v>
      </c>
      <c r="AA15" s="144">
        <v>4</v>
      </c>
      <c r="AB15" s="144">
        <v>4</v>
      </c>
      <c r="AC15" s="144">
        <v>4</v>
      </c>
      <c r="AD15" s="144">
        <v>4</v>
      </c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21">
        <f t="shared" si="0"/>
        <v>100</v>
      </c>
      <c r="AU15" s="21">
        <f t="shared" si="1"/>
        <v>5</v>
      </c>
    </row>
    <row r="16" spans="1:47" ht="12" customHeight="1">
      <c r="A16" s="40" t="str">
        <f>'S. Listesi'!E14</f>
        <v> </v>
      </c>
      <c r="B16" s="41" t="str">
        <f>IF('S. Listesi'!F14=0," ",'S. Listesi'!F14)</f>
        <v> </v>
      </c>
      <c r="C16" s="370" t="str">
        <f>IF('S. Listesi'!G14=0," ",'S. Listesi'!G14)</f>
        <v> </v>
      </c>
      <c r="D16" s="370"/>
      <c r="E16" s="370"/>
      <c r="F16" s="160">
        <v>4</v>
      </c>
      <c r="G16" s="160">
        <v>4</v>
      </c>
      <c r="H16" s="160">
        <v>4</v>
      </c>
      <c r="I16" s="160">
        <v>4</v>
      </c>
      <c r="J16" s="160">
        <v>4</v>
      </c>
      <c r="K16" s="160">
        <v>4</v>
      </c>
      <c r="L16" s="160">
        <v>4</v>
      </c>
      <c r="M16" s="160">
        <v>4</v>
      </c>
      <c r="N16" s="160">
        <v>4</v>
      </c>
      <c r="O16" s="160">
        <v>4</v>
      </c>
      <c r="P16" s="160">
        <v>4</v>
      </c>
      <c r="Q16" s="160">
        <v>4</v>
      </c>
      <c r="R16" s="160">
        <v>4</v>
      </c>
      <c r="S16" s="160">
        <v>4</v>
      </c>
      <c r="T16" s="160">
        <v>4</v>
      </c>
      <c r="U16" s="160">
        <v>4</v>
      </c>
      <c r="V16" s="160">
        <v>4</v>
      </c>
      <c r="W16" s="160">
        <v>4</v>
      </c>
      <c r="X16" s="160">
        <v>4</v>
      </c>
      <c r="Y16" s="160">
        <v>4</v>
      </c>
      <c r="Z16" s="160">
        <v>4</v>
      </c>
      <c r="AA16" s="160">
        <v>4</v>
      </c>
      <c r="AB16" s="160">
        <v>4</v>
      </c>
      <c r="AC16" s="160">
        <v>4</v>
      </c>
      <c r="AD16" s="160">
        <v>4</v>
      </c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21">
        <f t="shared" si="0"/>
        <v>100</v>
      </c>
      <c r="AU16" s="21">
        <f t="shared" si="1"/>
        <v>5</v>
      </c>
    </row>
    <row r="17" spans="1:47" ht="12" customHeight="1">
      <c r="A17" s="40" t="str">
        <f>'S. Listesi'!E15</f>
        <v> </v>
      </c>
      <c r="B17" s="41" t="str">
        <f>IF('S. Listesi'!F15=0," ",'S. Listesi'!F15)</f>
        <v> </v>
      </c>
      <c r="C17" s="370" t="str">
        <f>IF('S. Listesi'!G15=0," ",'S. Listesi'!G15)</f>
        <v> </v>
      </c>
      <c r="D17" s="370"/>
      <c r="E17" s="370"/>
      <c r="F17" s="149">
        <v>4</v>
      </c>
      <c r="G17" s="149">
        <v>4</v>
      </c>
      <c r="H17" s="149">
        <v>4</v>
      </c>
      <c r="I17" s="149">
        <v>4</v>
      </c>
      <c r="J17" s="149">
        <v>4</v>
      </c>
      <c r="K17" s="149">
        <v>4</v>
      </c>
      <c r="L17" s="149">
        <v>4</v>
      </c>
      <c r="M17" s="149">
        <v>4</v>
      </c>
      <c r="N17" s="149">
        <v>4</v>
      </c>
      <c r="O17" s="149">
        <v>4</v>
      </c>
      <c r="P17" s="149">
        <v>4</v>
      </c>
      <c r="Q17" s="149">
        <v>4</v>
      </c>
      <c r="R17" s="149">
        <v>4</v>
      </c>
      <c r="S17" s="149">
        <v>4</v>
      </c>
      <c r="T17" s="149">
        <v>4</v>
      </c>
      <c r="U17" s="149">
        <v>4</v>
      </c>
      <c r="V17" s="149">
        <v>4</v>
      </c>
      <c r="W17" s="149">
        <v>4</v>
      </c>
      <c r="X17" s="149">
        <v>4</v>
      </c>
      <c r="Y17" s="149">
        <v>4</v>
      </c>
      <c r="Z17" s="144">
        <v>4</v>
      </c>
      <c r="AA17" s="144">
        <v>4</v>
      </c>
      <c r="AB17" s="144">
        <v>4</v>
      </c>
      <c r="AC17" s="144">
        <v>4</v>
      </c>
      <c r="AD17" s="144">
        <v>4</v>
      </c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21">
        <f t="shared" si="0"/>
        <v>100</v>
      </c>
      <c r="AU17" s="21">
        <f t="shared" si="1"/>
        <v>5</v>
      </c>
    </row>
    <row r="18" spans="1:47" ht="12" customHeight="1">
      <c r="A18" s="40" t="str">
        <f>'S. Listesi'!E16</f>
        <v> </v>
      </c>
      <c r="B18" s="41" t="str">
        <f>IF('S. Listesi'!F16=0," ",'S. Listesi'!F16)</f>
        <v> </v>
      </c>
      <c r="C18" s="370" t="str">
        <f>IF('S. Listesi'!G16=0," ",'S. Listesi'!G16)</f>
        <v> </v>
      </c>
      <c r="D18" s="370"/>
      <c r="E18" s="370"/>
      <c r="F18" s="160">
        <v>4</v>
      </c>
      <c r="G18" s="160">
        <v>4</v>
      </c>
      <c r="H18" s="160">
        <v>4</v>
      </c>
      <c r="I18" s="160">
        <v>4</v>
      </c>
      <c r="J18" s="160">
        <v>4</v>
      </c>
      <c r="K18" s="160">
        <v>4</v>
      </c>
      <c r="L18" s="160">
        <v>4</v>
      </c>
      <c r="M18" s="160">
        <v>4</v>
      </c>
      <c r="N18" s="160">
        <v>4</v>
      </c>
      <c r="O18" s="160">
        <v>4</v>
      </c>
      <c r="P18" s="160">
        <v>4</v>
      </c>
      <c r="Q18" s="160">
        <v>4</v>
      </c>
      <c r="R18" s="160">
        <v>4</v>
      </c>
      <c r="S18" s="160">
        <v>4</v>
      </c>
      <c r="T18" s="160">
        <v>4</v>
      </c>
      <c r="U18" s="160">
        <v>4</v>
      </c>
      <c r="V18" s="160">
        <v>4</v>
      </c>
      <c r="W18" s="160">
        <v>4</v>
      </c>
      <c r="X18" s="160">
        <v>4</v>
      </c>
      <c r="Y18" s="160">
        <v>4</v>
      </c>
      <c r="Z18" s="160">
        <v>4</v>
      </c>
      <c r="AA18" s="160">
        <v>4</v>
      </c>
      <c r="AB18" s="160">
        <v>4</v>
      </c>
      <c r="AC18" s="160">
        <v>4</v>
      </c>
      <c r="AD18" s="160">
        <v>4</v>
      </c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21">
        <f t="shared" si="0"/>
        <v>100</v>
      </c>
      <c r="AU18" s="21">
        <f t="shared" si="1"/>
        <v>5</v>
      </c>
    </row>
    <row r="19" spans="1:47" ht="12" customHeight="1">
      <c r="A19" s="40" t="str">
        <f>'S. Listesi'!E17</f>
        <v> </v>
      </c>
      <c r="B19" s="41" t="str">
        <f>IF('S. Listesi'!F17=0," ",'S. Listesi'!F17)</f>
        <v> </v>
      </c>
      <c r="C19" s="370" t="str">
        <f>IF('S. Listesi'!G17=0," ",'S. Listesi'!G17)</f>
        <v> </v>
      </c>
      <c r="D19" s="370"/>
      <c r="E19" s="370"/>
      <c r="F19" s="149">
        <v>4</v>
      </c>
      <c r="G19" s="149">
        <v>4</v>
      </c>
      <c r="H19" s="149">
        <v>4</v>
      </c>
      <c r="I19" s="149">
        <v>4</v>
      </c>
      <c r="J19" s="149">
        <v>4</v>
      </c>
      <c r="K19" s="149">
        <v>4</v>
      </c>
      <c r="L19" s="149">
        <v>4</v>
      </c>
      <c r="M19" s="149">
        <v>4</v>
      </c>
      <c r="N19" s="149">
        <v>4</v>
      </c>
      <c r="O19" s="149">
        <v>4</v>
      </c>
      <c r="P19" s="149">
        <v>4</v>
      </c>
      <c r="Q19" s="149">
        <v>4</v>
      </c>
      <c r="R19" s="149">
        <v>4</v>
      </c>
      <c r="S19" s="149">
        <v>4</v>
      </c>
      <c r="T19" s="149">
        <v>4</v>
      </c>
      <c r="U19" s="149">
        <v>4</v>
      </c>
      <c r="V19" s="149">
        <v>4</v>
      </c>
      <c r="W19" s="149">
        <v>4</v>
      </c>
      <c r="X19" s="149">
        <v>4</v>
      </c>
      <c r="Y19" s="149">
        <v>4</v>
      </c>
      <c r="Z19" s="144">
        <v>4</v>
      </c>
      <c r="AA19" s="144">
        <v>4</v>
      </c>
      <c r="AB19" s="144">
        <v>4</v>
      </c>
      <c r="AC19" s="144">
        <v>4</v>
      </c>
      <c r="AD19" s="144">
        <v>4</v>
      </c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21">
        <f t="shared" si="0"/>
        <v>100</v>
      </c>
      <c r="AU19" s="21">
        <f t="shared" si="1"/>
        <v>5</v>
      </c>
    </row>
    <row r="20" spans="1:47" ht="12" customHeight="1">
      <c r="A20" s="40" t="str">
        <f>'S. Listesi'!E18</f>
        <v> </v>
      </c>
      <c r="B20" s="41" t="str">
        <f>IF('S. Listesi'!F18=0," ",'S. Listesi'!F18)</f>
        <v> </v>
      </c>
      <c r="C20" s="370" t="str">
        <f>IF('S. Listesi'!G18=0," ",'S. Listesi'!G18)</f>
        <v> </v>
      </c>
      <c r="D20" s="370"/>
      <c r="E20" s="370"/>
      <c r="F20" s="160">
        <v>4</v>
      </c>
      <c r="G20" s="160">
        <v>4</v>
      </c>
      <c r="H20" s="160">
        <v>4</v>
      </c>
      <c r="I20" s="160">
        <v>4</v>
      </c>
      <c r="J20" s="160">
        <v>4</v>
      </c>
      <c r="K20" s="160">
        <v>4</v>
      </c>
      <c r="L20" s="160">
        <v>4</v>
      </c>
      <c r="M20" s="160">
        <v>4</v>
      </c>
      <c r="N20" s="160">
        <v>4</v>
      </c>
      <c r="O20" s="160">
        <v>4</v>
      </c>
      <c r="P20" s="160">
        <v>4</v>
      </c>
      <c r="Q20" s="160">
        <v>4</v>
      </c>
      <c r="R20" s="160">
        <v>4</v>
      </c>
      <c r="S20" s="160">
        <v>4</v>
      </c>
      <c r="T20" s="160">
        <v>4</v>
      </c>
      <c r="U20" s="160">
        <v>4</v>
      </c>
      <c r="V20" s="160">
        <v>4</v>
      </c>
      <c r="W20" s="160">
        <v>4</v>
      </c>
      <c r="X20" s="160">
        <v>4</v>
      </c>
      <c r="Y20" s="160">
        <v>4</v>
      </c>
      <c r="Z20" s="160">
        <v>4</v>
      </c>
      <c r="AA20" s="160">
        <v>4</v>
      </c>
      <c r="AB20" s="160">
        <v>4</v>
      </c>
      <c r="AC20" s="160">
        <v>4</v>
      </c>
      <c r="AD20" s="160">
        <v>4</v>
      </c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21">
        <f t="shared" si="0"/>
        <v>100</v>
      </c>
      <c r="AU20" s="21">
        <f t="shared" si="1"/>
        <v>5</v>
      </c>
    </row>
    <row r="21" spans="1:47" ht="12" customHeight="1">
      <c r="A21" s="40" t="str">
        <f>'S. Listesi'!E19</f>
        <v> </v>
      </c>
      <c r="B21" s="41" t="str">
        <f>IF('S. Listesi'!F19=0," ",'S. Listesi'!F19)</f>
        <v> </v>
      </c>
      <c r="C21" s="370" t="str">
        <f>IF('S. Listesi'!G19=0," ",'S. Listesi'!G19)</f>
        <v> </v>
      </c>
      <c r="D21" s="370"/>
      <c r="E21" s="370"/>
      <c r="F21" s="149">
        <v>4</v>
      </c>
      <c r="G21" s="149">
        <v>4</v>
      </c>
      <c r="H21" s="149">
        <v>4</v>
      </c>
      <c r="I21" s="149">
        <v>4</v>
      </c>
      <c r="J21" s="149">
        <v>4</v>
      </c>
      <c r="K21" s="149">
        <v>4</v>
      </c>
      <c r="L21" s="149">
        <v>4</v>
      </c>
      <c r="M21" s="149">
        <v>4</v>
      </c>
      <c r="N21" s="149">
        <v>4</v>
      </c>
      <c r="O21" s="149">
        <v>4</v>
      </c>
      <c r="P21" s="149">
        <v>4</v>
      </c>
      <c r="Q21" s="149">
        <v>4</v>
      </c>
      <c r="R21" s="149">
        <v>4</v>
      </c>
      <c r="S21" s="149">
        <v>4</v>
      </c>
      <c r="T21" s="149">
        <v>4</v>
      </c>
      <c r="U21" s="149">
        <v>4</v>
      </c>
      <c r="V21" s="149">
        <v>4</v>
      </c>
      <c r="W21" s="149">
        <v>4</v>
      </c>
      <c r="X21" s="149">
        <v>4</v>
      </c>
      <c r="Y21" s="149">
        <v>4</v>
      </c>
      <c r="Z21" s="144">
        <v>4</v>
      </c>
      <c r="AA21" s="144">
        <v>4</v>
      </c>
      <c r="AB21" s="144">
        <v>4</v>
      </c>
      <c r="AC21" s="144">
        <v>4</v>
      </c>
      <c r="AD21" s="144">
        <v>4</v>
      </c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21">
        <f t="shared" si="0"/>
        <v>100</v>
      </c>
      <c r="AU21" s="21">
        <f t="shared" si="1"/>
        <v>5</v>
      </c>
    </row>
    <row r="22" spans="1:47" ht="12" customHeight="1">
      <c r="A22" s="40" t="str">
        <f>'S. Listesi'!E20</f>
        <v> </v>
      </c>
      <c r="B22" s="41" t="str">
        <f>IF('S. Listesi'!F20=0," ",'S. Listesi'!F20)</f>
        <v> </v>
      </c>
      <c r="C22" s="370" t="str">
        <f>IF('S. Listesi'!G20=0," ",'S. Listesi'!G20)</f>
        <v> </v>
      </c>
      <c r="D22" s="370"/>
      <c r="E22" s="370"/>
      <c r="F22" s="160">
        <v>4</v>
      </c>
      <c r="G22" s="160">
        <v>4</v>
      </c>
      <c r="H22" s="160">
        <v>4</v>
      </c>
      <c r="I22" s="160">
        <v>4</v>
      </c>
      <c r="J22" s="160">
        <v>4</v>
      </c>
      <c r="K22" s="160">
        <v>4</v>
      </c>
      <c r="L22" s="160">
        <v>4</v>
      </c>
      <c r="M22" s="160">
        <v>4</v>
      </c>
      <c r="N22" s="160">
        <v>4</v>
      </c>
      <c r="O22" s="160">
        <v>4</v>
      </c>
      <c r="P22" s="160">
        <v>4</v>
      </c>
      <c r="Q22" s="160">
        <v>4</v>
      </c>
      <c r="R22" s="160">
        <v>4</v>
      </c>
      <c r="S22" s="160">
        <v>4</v>
      </c>
      <c r="T22" s="160">
        <v>4</v>
      </c>
      <c r="U22" s="160">
        <v>4</v>
      </c>
      <c r="V22" s="160">
        <v>4</v>
      </c>
      <c r="W22" s="160">
        <v>4</v>
      </c>
      <c r="X22" s="160">
        <v>4</v>
      </c>
      <c r="Y22" s="160">
        <v>4</v>
      </c>
      <c r="Z22" s="160">
        <v>4</v>
      </c>
      <c r="AA22" s="160">
        <v>4</v>
      </c>
      <c r="AB22" s="160">
        <v>4</v>
      </c>
      <c r="AC22" s="160">
        <v>4</v>
      </c>
      <c r="AD22" s="160">
        <v>4</v>
      </c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21">
        <f t="shared" si="0"/>
        <v>100</v>
      </c>
      <c r="AU22" s="21">
        <f t="shared" si="1"/>
        <v>5</v>
      </c>
    </row>
    <row r="23" spans="1:47" ht="12" customHeight="1">
      <c r="A23" s="40" t="str">
        <f>'S. Listesi'!E21</f>
        <v> </v>
      </c>
      <c r="B23" s="41" t="str">
        <f>IF('S. Listesi'!F21=0," ",'S. Listesi'!F21)</f>
        <v> </v>
      </c>
      <c r="C23" s="370" t="str">
        <f>IF('S. Listesi'!G21=0," ",'S. Listesi'!G21)</f>
        <v> </v>
      </c>
      <c r="D23" s="370"/>
      <c r="E23" s="370"/>
      <c r="F23" s="149">
        <v>4</v>
      </c>
      <c r="G23" s="149">
        <v>4</v>
      </c>
      <c r="H23" s="149">
        <v>4</v>
      </c>
      <c r="I23" s="149">
        <v>4</v>
      </c>
      <c r="J23" s="149">
        <v>4</v>
      </c>
      <c r="K23" s="149">
        <v>4</v>
      </c>
      <c r="L23" s="149">
        <v>4</v>
      </c>
      <c r="M23" s="149">
        <v>4</v>
      </c>
      <c r="N23" s="149">
        <v>4</v>
      </c>
      <c r="O23" s="149">
        <v>4</v>
      </c>
      <c r="P23" s="149">
        <v>4</v>
      </c>
      <c r="Q23" s="149">
        <v>4</v>
      </c>
      <c r="R23" s="149">
        <v>4</v>
      </c>
      <c r="S23" s="149">
        <v>4</v>
      </c>
      <c r="T23" s="149">
        <v>4</v>
      </c>
      <c r="U23" s="149">
        <v>4</v>
      </c>
      <c r="V23" s="149">
        <v>4</v>
      </c>
      <c r="W23" s="149">
        <v>4</v>
      </c>
      <c r="X23" s="149">
        <v>4</v>
      </c>
      <c r="Y23" s="149">
        <v>4</v>
      </c>
      <c r="Z23" s="144">
        <v>4</v>
      </c>
      <c r="AA23" s="144">
        <v>4</v>
      </c>
      <c r="AB23" s="144">
        <v>4</v>
      </c>
      <c r="AC23" s="144">
        <v>4</v>
      </c>
      <c r="AD23" s="144">
        <v>4</v>
      </c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21">
        <f t="shared" si="0"/>
        <v>100</v>
      </c>
      <c r="AU23" s="21">
        <f t="shared" si="1"/>
        <v>5</v>
      </c>
    </row>
    <row r="24" spans="1:47" ht="12" customHeight="1">
      <c r="A24" s="40" t="str">
        <f>'S. Listesi'!E22</f>
        <v> </v>
      </c>
      <c r="B24" s="41" t="str">
        <f>IF('S. Listesi'!F22=0," ",'S. Listesi'!F22)</f>
        <v> </v>
      </c>
      <c r="C24" s="370" t="str">
        <f>IF('S. Listesi'!G22=0," ",'S. Listesi'!G22)</f>
        <v> </v>
      </c>
      <c r="D24" s="370"/>
      <c r="E24" s="370"/>
      <c r="F24" s="160">
        <v>4</v>
      </c>
      <c r="G24" s="160">
        <v>4</v>
      </c>
      <c r="H24" s="160">
        <v>4</v>
      </c>
      <c r="I24" s="160">
        <v>4</v>
      </c>
      <c r="J24" s="160">
        <v>4</v>
      </c>
      <c r="K24" s="160">
        <v>4</v>
      </c>
      <c r="L24" s="160">
        <v>4</v>
      </c>
      <c r="M24" s="160">
        <v>4</v>
      </c>
      <c r="N24" s="160">
        <v>4</v>
      </c>
      <c r="O24" s="160">
        <v>4</v>
      </c>
      <c r="P24" s="160">
        <v>4</v>
      </c>
      <c r="Q24" s="160">
        <v>4</v>
      </c>
      <c r="R24" s="160">
        <v>4</v>
      </c>
      <c r="S24" s="160">
        <v>4</v>
      </c>
      <c r="T24" s="160">
        <v>4</v>
      </c>
      <c r="U24" s="160">
        <v>4</v>
      </c>
      <c r="V24" s="160">
        <v>4</v>
      </c>
      <c r="W24" s="160">
        <v>4</v>
      </c>
      <c r="X24" s="160">
        <v>4</v>
      </c>
      <c r="Y24" s="160">
        <v>4</v>
      </c>
      <c r="Z24" s="160">
        <v>4</v>
      </c>
      <c r="AA24" s="160">
        <v>4</v>
      </c>
      <c r="AB24" s="160">
        <v>4</v>
      </c>
      <c r="AC24" s="160">
        <v>4</v>
      </c>
      <c r="AD24" s="160">
        <v>4</v>
      </c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21">
        <f t="shared" si="0"/>
        <v>100</v>
      </c>
      <c r="AU24" s="21">
        <f t="shared" si="1"/>
        <v>5</v>
      </c>
    </row>
    <row r="25" spans="1:47" ht="12" customHeight="1">
      <c r="A25" s="40" t="str">
        <f>'S. Listesi'!E23</f>
        <v> </v>
      </c>
      <c r="B25" s="41" t="str">
        <f>IF('S. Listesi'!F23=0," ",'S. Listesi'!F23)</f>
        <v> </v>
      </c>
      <c r="C25" s="370" t="str">
        <f>IF('S. Listesi'!G23=0," ",'S. Listesi'!G23)</f>
        <v> </v>
      </c>
      <c r="D25" s="370"/>
      <c r="E25" s="370"/>
      <c r="F25" s="149">
        <v>4</v>
      </c>
      <c r="G25" s="149">
        <v>4</v>
      </c>
      <c r="H25" s="149">
        <v>4</v>
      </c>
      <c r="I25" s="149">
        <v>4</v>
      </c>
      <c r="J25" s="149">
        <v>4</v>
      </c>
      <c r="K25" s="149">
        <v>4</v>
      </c>
      <c r="L25" s="149">
        <v>4</v>
      </c>
      <c r="M25" s="149">
        <v>4</v>
      </c>
      <c r="N25" s="149">
        <v>4</v>
      </c>
      <c r="O25" s="149">
        <v>4</v>
      </c>
      <c r="P25" s="149">
        <v>4</v>
      </c>
      <c r="Q25" s="149">
        <v>4</v>
      </c>
      <c r="R25" s="149">
        <v>4</v>
      </c>
      <c r="S25" s="149">
        <v>4</v>
      </c>
      <c r="T25" s="149">
        <v>4</v>
      </c>
      <c r="U25" s="149">
        <v>4</v>
      </c>
      <c r="V25" s="149">
        <v>4</v>
      </c>
      <c r="W25" s="149">
        <v>4</v>
      </c>
      <c r="X25" s="149">
        <v>4</v>
      </c>
      <c r="Y25" s="149">
        <v>4</v>
      </c>
      <c r="Z25" s="144">
        <v>4</v>
      </c>
      <c r="AA25" s="144">
        <v>4</v>
      </c>
      <c r="AB25" s="144">
        <v>4</v>
      </c>
      <c r="AC25" s="144">
        <v>4</v>
      </c>
      <c r="AD25" s="144">
        <v>4</v>
      </c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21">
        <f t="shared" si="0"/>
        <v>100</v>
      </c>
      <c r="AU25" s="21">
        <f t="shared" si="1"/>
        <v>5</v>
      </c>
    </row>
    <row r="26" spans="1:47" ht="12" customHeight="1">
      <c r="A26" s="40" t="str">
        <f>'S. Listesi'!E24</f>
        <v> </v>
      </c>
      <c r="B26" s="41" t="str">
        <f>IF('S. Listesi'!F24=0," ",'S. Listesi'!F24)</f>
        <v> </v>
      </c>
      <c r="C26" s="370" t="str">
        <f>IF('S. Listesi'!G24=0," ",'S. Listesi'!G24)</f>
        <v> </v>
      </c>
      <c r="D26" s="370"/>
      <c r="E26" s="370"/>
      <c r="F26" s="160">
        <v>4</v>
      </c>
      <c r="G26" s="160">
        <v>4</v>
      </c>
      <c r="H26" s="160">
        <v>4</v>
      </c>
      <c r="I26" s="160">
        <v>4</v>
      </c>
      <c r="J26" s="160">
        <v>4</v>
      </c>
      <c r="K26" s="160">
        <v>4</v>
      </c>
      <c r="L26" s="160">
        <v>4</v>
      </c>
      <c r="M26" s="160">
        <v>4</v>
      </c>
      <c r="N26" s="160">
        <v>4</v>
      </c>
      <c r="O26" s="160">
        <v>4</v>
      </c>
      <c r="P26" s="160">
        <v>4</v>
      </c>
      <c r="Q26" s="160">
        <v>4</v>
      </c>
      <c r="R26" s="160">
        <v>4</v>
      </c>
      <c r="S26" s="160">
        <v>4</v>
      </c>
      <c r="T26" s="160">
        <v>4</v>
      </c>
      <c r="U26" s="160">
        <v>4</v>
      </c>
      <c r="V26" s="160">
        <v>4</v>
      </c>
      <c r="W26" s="160">
        <v>4</v>
      </c>
      <c r="X26" s="160">
        <v>4</v>
      </c>
      <c r="Y26" s="160">
        <v>4</v>
      </c>
      <c r="Z26" s="160">
        <v>4</v>
      </c>
      <c r="AA26" s="160">
        <v>4</v>
      </c>
      <c r="AB26" s="160">
        <v>4</v>
      </c>
      <c r="AC26" s="160">
        <v>4</v>
      </c>
      <c r="AD26" s="160">
        <v>4</v>
      </c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21">
        <f t="shared" si="0"/>
        <v>100</v>
      </c>
      <c r="AU26" s="21">
        <f t="shared" si="1"/>
        <v>5</v>
      </c>
    </row>
    <row r="27" spans="1:47" ht="12" customHeight="1">
      <c r="A27" s="40" t="str">
        <f>'S. Listesi'!E25</f>
        <v> </v>
      </c>
      <c r="B27" s="41" t="str">
        <f>IF('S. Listesi'!F25=0," ",'S. Listesi'!F25)</f>
        <v> </v>
      </c>
      <c r="C27" s="370" t="str">
        <f>IF('S. Listesi'!G25=0," ",'S. Listesi'!G25)</f>
        <v> </v>
      </c>
      <c r="D27" s="370"/>
      <c r="E27" s="370"/>
      <c r="F27" s="149">
        <v>4</v>
      </c>
      <c r="G27" s="149">
        <v>4</v>
      </c>
      <c r="H27" s="149">
        <v>4</v>
      </c>
      <c r="I27" s="149">
        <v>4</v>
      </c>
      <c r="J27" s="149">
        <v>4</v>
      </c>
      <c r="K27" s="149">
        <v>4</v>
      </c>
      <c r="L27" s="149">
        <v>4</v>
      </c>
      <c r="M27" s="149">
        <v>4</v>
      </c>
      <c r="N27" s="149">
        <v>4</v>
      </c>
      <c r="O27" s="149">
        <v>4</v>
      </c>
      <c r="P27" s="149">
        <v>4</v>
      </c>
      <c r="Q27" s="149">
        <v>4</v>
      </c>
      <c r="R27" s="149">
        <v>4</v>
      </c>
      <c r="S27" s="149">
        <v>4</v>
      </c>
      <c r="T27" s="149">
        <v>4</v>
      </c>
      <c r="U27" s="149">
        <v>4</v>
      </c>
      <c r="V27" s="149">
        <v>4</v>
      </c>
      <c r="W27" s="149">
        <v>4</v>
      </c>
      <c r="X27" s="149">
        <v>4</v>
      </c>
      <c r="Y27" s="149">
        <v>4</v>
      </c>
      <c r="Z27" s="144">
        <v>4</v>
      </c>
      <c r="AA27" s="144">
        <v>4</v>
      </c>
      <c r="AB27" s="144">
        <v>4</v>
      </c>
      <c r="AC27" s="144">
        <v>4</v>
      </c>
      <c r="AD27" s="144">
        <v>4</v>
      </c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21">
        <f t="shared" si="0"/>
        <v>100</v>
      </c>
      <c r="AU27" s="21">
        <f t="shared" si="1"/>
        <v>5</v>
      </c>
    </row>
    <row r="28" spans="1:47" ht="12" customHeight="1">
      <c r="A28" s="40" t="str">
        <f>'S. Listesi'!E26</f>
        <v> </v>
      </c>
      <c r="B28" s="41" t="str">
        <f>IF('S. Listesi'!F26=0," ",'S. Listesi'!F26)</f>
        <v> </v>
      </c>
      <c r="C28" s="370" t="str">
        <f>IF('S. Listesi'!G26=0," ",'S. Listesi'!G26)</f>
        <v> </v>
      </c>
      <c r="D28" s="370"/>
      <c r="E28" s="370"/>
      <c r="F28" s="160">
        <v>4</v>
      </c>
      <c r="G28" s="160">
        <v>4</v>
      </c>
      <c r="H28" s="160">
        <v>4</v>
      </c>
      <c r="I28" s="160">
        <v>4</v>
      </c>
      <c r="J28" s="160">
        <v>4</v>
      </c>
      <c r="K28" s="160">
        <v>4</v>
      </c>
      <c r="L28" s="160">
        <v>4</v>
      </c>
      <c r="M28" s="160">
        <v>4</v>
      </c>
      <c r="N28" s="160">
        <v>4</v>
      </c>
      <c r="O28" s="160">
        <v>4</v>
      </c>
      <c r="P28" s="160">
        <v>4</v>
      </c>
      <c r="Q28" s="160">
        <v>4</v>
      </c>
      <c r="R28" s="160">
        <v>4</v>
      </c>
      <c r="S28" s="160">
        <v>4</v>
      </c>
      <c r="T28" s="160">
        <v>4</v>
      </c>
      <c r="U28" s="160">
        <v>4</v>
      </c>
      <c r="V28" s="160">
        <v>4</v>
      </c>
      <c r="W28" s="160">
        <v>4</v>
      </c>
      <c r="X28" s="160">
        <v>4</v>
      </c>
      <c r="Y28" s="160">
        <v>4</v>
      </c>
      <c r="Z28" s="161">
        <v>4</v>
      </c>
      <c r="AA28" s="161">
        <v>4</v>
      </c>
      <c r="AB28" s="161">
        <v>4</v>
      </c>
      <c r="AC28" s="161">
        <v>4</v>
      </c>
      <c r="AD28" s="161">
        <v>4</v>
      </c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21">
        <f t="shared" si="0"/>
        <v>100</v>
      </c>
      <c r="AU28" s="21">
        <f t="shared" si="1"/>
        <v>5</v>
      </c>
    </row>
    <row r="29" spans="1:47" ht="12" customHeight="1">
      <c r="A29" s="40" t="str">
        <f>'S. Listesi'!E27</f>
        <v> </v>
      </c>
      <c r="B29" s="41" t="str">
        <f>IF('S. Listesi'!F27=0," ",'S. Listesi'!F27)</f>
        <v> </v>
      </c>
      <c r="C29" s="371" t="str">
        <f>IF('S. Listesi'!G27=0," ",'S. Listesi'!G27)</f>
        <v> </v>
      </c>
      <c r="D29" s="372"/>
      <c r="E29" s="373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21" t="str">
        <f t="shared" si="0"/>
        <v> </v>
      </c>
      <c r="AU29" s="21" t="str">
        <f t="shared" si="1"/>
        <v> </v>
      </c>
    </row>
    <row r="30" spans="1:47" ht="12" customHeight="1">
      <c r="A30" s="40" t="str">
        <f>'S. Listesi'!E28</f>
        <v> </v>
      </c>
      <c r="B30" s="41" t="str">
        <f>IF('S. Listesi'!F28=0," ",'S. Listesi'!F28)</f>
        <v> </v>
      </c>
      <c r="C30" s="371" t="str">
        <f>IF('S. Listesi'!G28=0," ",'S. Listesi'!G28)</f>
        <v> </v>
      </c>
      <c r="D30" s="372"/>
      <c r="E30" s="373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21" t="str">
        <f t="shared" si="0"/>
        <v> </v>
      </c>
      <c r="AU30" s="21" t="str">
        <f t="shared" si="1"/>
        <v> </v>
      </c>
    </row>
    <row r="31" spans="1:47" ht="12" customHeight="1">
      <c r="A31" s="40" t="str">
        <f>'S. Listesi'!E29</f>
        <v> </v>
      </c>
      <c r="B31" s="41" t="str">
        <f>IF('S. Listesi'!F29=0," ",'S. Listesi'!F29)</f>
        <v> </v>
      </c>
      <c r="C31" s="371" t="str">
        <f>IF('S. Listesi'!G29=0," ",'S. Listesi'!G29)</f>
        <v> </v>
      </c>
      <c r="D31" s="372"/>
      <c r="E31" s="373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21" t="str">
        <f t="shared" si="0"/>
        <v> </v>
      </c>
      <c r="AU31" s="21" t="str">
        <f t="shared" si="1"/>
        <v> </v>
      </c>
    </row>
    <row r="32" spans="1:47" ht="12" customHeight="1">
      <c r="A32" s="40" t="str">
        <f>'S. Listesi'!E30</f>
        <v> </v>
      </c>
      <c r="B32" s="41" t="str">
        <f>IF('S. Listesi'!F30=0," ",'S. Listesi'!F30)</f>
        <v> </v>
      </c>
      <c r="C32" s="371" t="str">
        <f>IF('S. Listesi'!G30=0," ",'S. Listesi'!G30)</f>
        <v> </v>
      </c>
      <c r="D32" s="372"/>
      <c r="E32" s="373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21" t="str">
        <f t="shared" si="0"/>
        <v> </v>
      </c>
      <c r="AU32" s="21" t="str">
        <f t="shared" si="1"/>
        <v> </v>
      </c>
    </row>
    <row r="33" spans="1:47" ht="12" customHeight="1">
      <c r="A33" s="40" t="str">
        <f>'S. Listesi'!E31</f>
        <v> </v>
      </c>
      <c r="B33" s="41" t="str">
        <f>IF('S. Listesi'!F31=0," ",'S. Listesi'!F31)</f>
        <v> </v>
      </c>
      <c r="C33" s="371" t="str">
        <f>IF('S. Listesi'!G31=0," ",'S. Listesi'!G31)</f>
        <v> </v>
      </c>
      <c r="D33" s="372"/>
      <c r="E33" s="373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21" t="str">
        <f t="shared" si="0"/>
        <v> </v>
      </c>
      <c r="AU33" s="21" t="str">
        <f t="shared" si="1"/>
        <v> </v>
      </c>
    </row>
    <row r="34" spans="1:47" ht="12" customHeight="1">
      <c r="A34" s="40" t="str">
        <f>'S. Listesi'!E32</f>
        <v> </v>
      </c>
      <c r="B34" s="41" t="str">
        <f>IF('S. Listesi'!F32=0," ",'S. Listesi'!F32)</f>
        <v> </v>
      </c>
      <c r="C34" s="371" t="str">
        <f>IF('S. Listesi'!G32=0," ",'S. Listesi'!G32)</f>
        <v> </v>
      </c>
      <c r="D34" s="372"/>
      <c r="E34" s="373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21" t="str">
        <f t="shared" si="0"/>
        <v> </v>
      </c>
      <c r="AU34" s="21" t="str">
        <f t="shared" si="1"/>
        <v> </v>
      </c>
    </row>
    <row r="35" spans="1:47" ht="12" customHeight="1">
      <c r="A35" s="40" t="str">
        <f>'S. Listesi'!E33</f>
        <v> </v>
      </c>
      <c r="B35" s="41" t="str">
        <f>IF('S. Listesi'!F33=0," ",'S. Listesi'!F33)</f>
        <v> </v>
      </c>
      <c r="C35" s="371" t="str">
        <f>IF('S. Listesi'!G33=0," ",'S. Listesi'!G33)</f>
        <v> </v>
      </c>
      <c r="D35" s="372"/>
      <c r="E35" s="373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21" t="str">
        <f t="shared" si="0"/>
        <v> </v>
      </c>
      <c r="AU35" s="21" t="str">
        <f t="shared" si="1"/>
        <v> </v>
      </c>
    </row>
    <row r="36" spans="1:47" ht="12" customHeight="1">
      <c r="A36" s="40" t="str">
        <f>'S. Listesi'!E34</f>
        <v> </v>
      </c>
      <c r="B36" s="41" t="str">
        <f>IF('S. Listesi'!F34=0," ",'S. Listesi'!F34)</f>
        <v> </v>
      </c>
      <c r="C36" s="371" t="str">
        <f>IF('S. Listesi'!G34=0," ",'S. Listesi'!G34)</f>
        <v> </v>
      </c>
      <c r="D36" s="372"/>
      <c r="E36" s="373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21" t="str">
        <f t="shared" si="0"/>
        <v> </v>
      </c>
      <c r="AU36" s="21" t="str">
        <f t="shared" si="1"/>
        <v> </v>
      </c>
    </row>
    <row r="37" spans="1:47" ht="12" customHeight="1">
      <c r="A37" s="40" t="str">
        <f>'S. Listesi'!E35</f>
        <v> </v>
      </c>
      <c r="B37" s="41" t="str">
        <f>IF('S. Listesi'!F35=0," ",'S. Listesi'!F35)</f>
        <v> </v>
      </c>
      <c r="C37" s="371" t="str">
        <f>IF('S. Listesi'!G35=0," ",'S. Listesi'!G35)</f>
        <v> </v>
      </c>
      <c r="D37" s="372"/>
      <c r="E37" s="373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21" t="str">
        <f t="shared" si="0"/>
        <v> </v>
      </c>
      <c r="AU37" s="21" t="str">
        <f t="shared" si="1"/>
        <v> </v>
      </c>
    </row>
    <row r="38" spans="1:47" ht="12" customHeight="1">
      <c r="A38" s="40" t="str">
        <f>'S. Listesi'!E36</f>
        <v> </v>
      </c>
      <c r="B38" s="41" t="str">
        <f>IF('S. Listesi'!F36=0," ",'S. Listesi'!F36)</f>
        <v> </v>
      </c>
      <c r="C38" s="371" t="str">
        <f>IF('S. Listesi'!G36=0," ",'S. Listesi'!G36)</f>
        <v> </v>
      </c>
      <c r="D38" s="372"/>
      <c r="E38" s="373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21" t="str">
        <f t="shared" si="0"/>
        <v> </v>
      </c>
      <c r="AU38" s="21" t="str">
        <f t="shared" si="1"/>
        <v> </v>
      </c>
    </row>
    <row r="39" spans="1:47" ht="12" customHeight="1">
      <c r="A39" s="40" t="str">
        <f>'S. Listesi'!E37</f>
        <v> </v>
      </c>
      <c r="B39" s="41" t="str">
        <f>IF('S. Listesi'!F37=0," ",'S. Listesi'!F37)</f>
        <v> </v>
      </c>
      <c r="C39" s="371" t="str">
        <f>IF('S. Listesi'!G37=0," ",'S. Listesi'!G37)</f>
        <v> </v>
      </c>
      <c r="D39" s="372"/>
      <c r="E39" s="373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21" t="str">
        <f t="shared" si="0"/>
        <v> </v>
      </c>
      <c r="AU39" s="21" t="str">
        <f t="shared" si="1"/>
        <v> </v>
      </c>
    </row>
    <row r="40" spans="1:47" ht="12" customHeight="1">
      <c r="A40" s="40" t="str">
        <f>'S. Listesi'!E38</f>
        <v> </v>
      </c>
      <c r="B40" s="41" t="str">
        <f>IF('S. Listesi'!F38=0," ",'S. Listesi'!F38)</f>
        <v> </v>
      </c>
      <c r="C40" s="371" t="str">
        <f>IF('S. Listesi'!G38=0," ",'S. Listesi'!G38)</f>
        <v> </v>
      </c>
      <c r="D40" s="372"/>
      <c r="E40" s="373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21" t="str">
        <f t="shared" si="0"/>
        <v> </v>
      </c>
      <c r="AU40" s="21" t="str">
        <f t="shared" si="1"/>
        <v> </v>
      </c>
    </row>
    <row r="41" spans="1:47" ht="12" customHeight="1">
      <c r="A41" s="40" t="str">
        <f>'S. Listesi'!E39</f>
        <v> </v>
      </c>
      <c r="B41" s="41" t="str">
        <f>IF('S. Listesi'!F39=0," ",'S. Listesi'!F39)</f>
        <v> </v>
      </c>
      <c r="C41" s="371" t="str">
        <f>IF('S. Listesi'!G39=0," ",'S. Listesi'!G39)</f>
        <v> </v>
      </c>
      <c r="D41" s="372"/>
      <c r="E41" s="373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21" t="str">
        <f t="shared" si="0"/>
        <v> </v>
      </c>
      <c r="AU41" s="21" t="str">
        <f t="shared" si="1"/>
        <v> </v>
      </c>
    </row>
    <row r="42" spans="1:47" ht="12" customHeight="1">
      <c r="A42" s="40" t="str">
        <f>'S. Listesi'!E40</f>
        <v> </v>
      </c>
      <c r="B42" s="41" t="str">
        <f>IF('S. Listesi'!F40=0," ",'S. Listesi'!F40)</f>
        <v> </v>
      </c>
      <c r="C42" s="371" t="str">
        <f>IF('S. Listesi'!G40=0," ",'S. Listesi'!G40)</f>
        <v> </v>
      </c>
      <c r="D42" s="372"/>
      <c r="E42" s="373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21" t="str">
        <f t="shared" si="0"/>
        <v> </v>
      </c>
      <c r="AU42" s="21" t="str">
        <f t="shared" si="1"/>
        <v> </v>
      </c>
    </row>
    <row r="43" spans="1:47" ht="12" customHeight="1">
      <c r="A43" s="40" t="str">
        <f>'S. Listesi'!E41</f>
        <v> </v>
      </c>
      <c r="B43" s="41" t="str">
        <f>IF('S. Listesi'!F41=0," ",'S. Listesi'!F41)</f>
        <v> </v>
      </c>
      <c r="C43" s="371" t="str">
        <f>IF('S. Listesi'!G41=0," ",'S. Listesi'!G41)</f>
        <v> </v>
      </c>
      <c r="D43" s="372"/>
      <c r="E43" s="373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21" t="str">
        <f t="shared" si="0"/>
        <v> </v>
      </c>
      <c r="AU43" s="21" t="str">
        <f t="shared" si="1"/>
        <v> </v>
      </c>
    </row>
    <row r="44" spans="1:47" ht="12" customHeight="1">
      <c r="A44" s="40" t="str">
        <f>'S. Listesi'!E42</f>
        <v> </v>
      </c>
      <c r="B44" s="41" t="str">
        <f>IF('S. Listesi'!F42=0," ",'S. Listesi'!F42)</f>
        <v> </v>
      </c>
      <c r="C44" s="371" t="str">
        <f>IF('S. Listesi'!G42=0," ",'S. Listesi'!G42)</f>
        <v> </v>
      </c>
      <c r="D44" s="372"/>
      <c r="E44" s="373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21" t="str">
        <f t="shared" si="0"/>
        <v> </v>
      </c>
      <c r="AU44" s="21" t="str">
        <f t="shared" si="1"/>
        <v> </v>
      </c>
    </row>
    <row r="45" spans="1:47" ht="12.75">
      <c r="A45" s="40" t="str">
        <f>'S. Listesi'!E43</f>
        <v> </v>
      </c>
      <c r="B45" s="41" t="str">
        <f>IF('S. Listesi'!F43=0," ",'S. Listesi'!F43)</f>
        <v> </v>
      </c>
      <c r="C45" s="371" t="str">
        <f>IF('S. Listesi'!G43=0," ",'S. Listesi'!G43)</f>
        <v> </v>
      </c>
      <c r="D45" s="372"/>
      <c r="E45" s="373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21" t="str">
        <f t="shared" si="0"/>
        <v> </v>
      </c>
      <c r="AU45" s="21" t="str">
        <f t="shared" si="1"/>
        <v> </v>
      </c>
    </row>
    <row r="46" spans="1:47" ht="39.75" customHeight="1">
      <c r="A46" s="391" t="s">
        <v>20</v>
      </c>
      <c r="B46" s="392"/>
      <c r="C46" s="392"/>
      <c r="D46" s="392"/>
      <c r="E46" s="393"/>
      <c r="F46" s="19" t="str">
        <f>F5</f>
        <v>1.SORU</v>
      </c>
      <c r="G46" s="19" t="str">
        <f aca="true" t="shared" si="2" ref="G46:AS46">G5</f>
        <v>2.SORU</v>
      </c>
      <c r="H46" s="19" t="str">
        <f t="shared" si="2"/>
        <v>3.SORU</v>
      </c>
      <c r="I46" s="19" t="str">
        <f t="shared" si="2"/>
        <v>4.SORU</v>
      </c>
      <c r="J46" s="19" t="str">
        <f t="shared" si="2"/>
        <v>5.SORU</v>
      </c>
      <c r="K46" s="19" t="str">
        <f t="shared" si="2"/>
        <v>6.SORU</v>
      </c>
      <c r="L46" s="19" t="str">
        <f t="shared" si="2"/>
        <v>7.SORU</v>
      </c>
      <c r="M46" s="19" t="str">
        <f t="shared" si="2"/>
        <v>8.SORU</v>
      </c>
      <c r="N46" s="19" t="str">
        <f t="shared" si="2"/>
        <v>9.SORU</v>
      </c>
      <c r="O46" s="19" t="str">
        <f t="shared" si="2"/>
        <v>10.SORU</v>
      </c>
      <c r="P46" s="19" t="str">
        <f t="shared" si="2"/>
        <v>11.SORU</v>
      </c>
      <c r="Q46" s="19" t="str">
        <f t="shared" si="2"/>
        <v>12.SORU</v>
      </c>
      <c r="R46" s="19" t="str">
        <f t="shared" si="2"/>
        <v>13.SORU</v>
      </c>
      <c r="S46" s="19" t="str">
        <f t="shared" si="2"/>
        <v>14.SORU</v>
      </c>
      <c r="T46" s="19" t="str">
        <f t="shared" si="2"/>
        <v>15.SORU</v>
      </c>
      <c r="U46" s="19" t="str">
        <f t="shared" si="2"/>
        <v>16.SORU</v>
      </c>
      <c r="V46" s="19" t="str">
        <f t="shared" si="2"/>
        <v>17.SORU</v>
      </c>
      <c r="W46" s="19" t="str">
        <f t="shared" si="2"/>
        <v>18.SORU</v>
      </c>
      <c r="X46" s="19" t="str">
        <f t="shared" si="2"/>
        <v>19.SORU</v>
      </c>
      <c r="Y46" s="19" t="str">
        <f t="shared" si="2"/>
        <v>20.SORU</v>
      </c>
      <c r="Z46" s="19" t="str">
        <f t="shared" si="2"/>
        <v>21.SORU</v>
      </c>
      <c r="AA46" s="19" t="str">
        <f t="shared" si="2"/>
        <v>22.SORU</v>
      </c>
      <c r="AB46" s="19" t="str">
        <f t="shared" si="2"/>
        <v>23.SORU</v>
      </c>
      <c r="AC46" s="19" t="str">
        <f t="shared" si="2"/>
        <v>24.SORU</v>
      </c>
      <c r="AD46" s="19" t="str">
        <f t="shared" si="2"/>
        <v>25.SORU</v>
      </c>
      <c r="AE46" s="19" t="str">
        <f t="shared" si="2"/>
        <v> </v>
      </c>
      <c r="AF46" s="19" t="str">
        <f t="shared" si="2"/>
        <v> </v>
      </c>
      <c r="AG46" s="19" t="str">
        <f t="shared" si="2"/>
        <v> </v>
      </c>
      <c r="AH46" s="19" t="str">
        <f t="shared" si="2"/>
        <v> </v>
      </c>
      <c r="AI46" s="19" t="str">
        <f t="shared" si="2"/>
        <v> </v>
      </c>
      <c r="AJ46" s="19" t="str">
        <f t="shared" si="2"/>
        <v> </v>
      </c>
      <c r="AK46" s="19" t="str">
        <f t="shared" si="2"/>
        <v> </v>
      </c>
      <c r="AL46" s="19" t="str">
        <f t="shared" si="2"/>
        <v> </v>
      </c>
      <c r="AM46" s="19" t="str">
        <f t="shared" si="2"/>
        <v> </v>
      </c>
      <c r="AN46" s="19" t="str">
        <f t="shared" si="2"/>
        <v> </v>
      </c>
      <c r="AO46" s="19" t="str">
        <f t="shared" si="2"/>
        <v> </v>
      </c>
      <c r="AP46" s="19" t="str">
        <f t="shared" si="2"/>
        <v> </v>
      </c>
      <c r="AQ46" s="19" t="str">
        <f t="shared" si="2"/>
        <v> </v>
      </c>
      <c r="AR46" s="19" t="str">
        <f t="shared" si="2"/>
        <v> </v>
      </c>
      <c r="AS46" s="19" t="str">
        <f t="shared" si="2"/>
        <v> </v>
      </c>
      <c r="AT46" s="16"/>
      <c r="AU46" s="16"/>
    </row>
    <row r="47" spans="1:47" ht="19.5" customHeight="1">
      <c r="A47" s="377" t="s">
        <v>30</v>
      </c>
      <c r="B47" s="377"/>
      <c r="C47" s="377"/>
      <c r="D47" s="377"/>
      <c r="E47" s="377"/>
      <c r="F47" s="5">
        <f aca="true" t="shared" si="3" ref="F47:AS47">IF(COUNTBLANK(F6:F45)=ROWS(F6:F45)," ",SUM(F6:F45))</f>
        <v>92</v>
      </c>
      <c r="G47" s="5">
        <f t="shared" si="3"/>
        <v>92</v>
      </c>
      <c r="H47" s="5">
        <f t="shared" si="3"/>
        <v>92</v>
      </c>
      <c r="I47" s="5">
        <f t="shared" si="3"/>
        <v>92</v>
      </c>
      <c r="J47" s="5">
        <f t="shared" si="3"/>
        <v>92</v>
      </c>
      <c r="K47" s="5">
        <f t="shared" si="3"/>
        <v>92</v>
      </c>
      <c r="L47" s="5">
        <f t="shared" si="3"/>
        <v>92</v>
      </c>
      <c r="M47" s="5">
        <f t="shared" si="3"/>
        <v>92</v>
      </c>
      <c r="N47" s="5">
        <f t="shared" si="3"/>
        <v>92</v>
      </c>
      <c r="O47" s="5">
        <f t="shared" si="3"/>
        <v>92</v>
      </c>
      <c r="P47" s="5">
        <f t="shared" si="3"/>
        <v>92</v>
      </c>
      <c r="Q47" s="5">
        <f t="shared" si="3"/>
        <v>92</v>
      </c>
      <c r="R47" s="5">
        <f t="shared" si="3"/>
        <v>92</v>
      </c>
      <c r="S47" s="5">
        <f t="shared" si="3"/>
        <v>92</v>
      </c>
      <c r="T47" s="5">
        <f t="shared" si="3"/>
        <v>92</v>
      </c>
      <c r="U47" s="5">
        <f t="shared" si="3"/>
        <v>92</v>
      </c>
      <c r="V47" s="5">
        <f t="shared" si="3"/>
        <v>92</v>
      </c>
      <c r="W47" s="5">
        <f t="shared" si="3"/>
        <v>92</v>
      </c>
      <c r="X47" s="5">
        <f t="shared" si="3"/>
        <v>92</v>
      </c>
      <c r="Y47" s="5">
        <f t="shared" si="3"/>
        <v>92</v>
      </c>
      <c r="Z47" s="5">
        <f t="shared" si="3"/>
        <v>92</v>
      </c>
      <c r="AA47" s="5">
        <f t="shared" si="3"/>
        <v>92</v>
      </c>
      <c r="AB47" s="5">
        <f t="shared" si="3"/>
        <v>92</v>
      </c>
      <c r="AC47" s="5">
        <f t="shared" si="3"/>
        <v>92</v>
      </c>
      <c r="AD47" s="5">
        <f t="shared" si="3"/>
        <v>92</v>
      </c>
      <c r="AE47" s="5" t="str">
        <f t="shared" si="3"/>
        <v> </v>
      </c>
      <c r="AF47" s="5" t="str">
        <f t="shared" si="3"/>
        <v> </v>
      </c>
      <c r="AG47" s="5" t="str">
        <f t="shared" si="3"/>
        <v> </v>
      </c>
      <c r="AH47" s="5" t="str">
        <f t="shared" si="3"/>
        <v> </v>
      </c>
      <c r="AI47" s="5" t="str">
        <f t="shared" si="3"/>
        <v> </v>
      </c>
      <c r="AJ47" s="5" t="str">
        <f t="shared" si="3"/>
        <v> </v>
      </c>
      <c r="AK47" s="5" t="str">
        <f t="shared" si="3"/>
        <v> </v>
      </c>
      <c r="AL47" s="5" t="str">
        <f t="shared" si="3"/>
        <v> </v>
      </c>
      <c r="AM47" s="5" t="str">
        <f t="shared" si="3"/>
        <v> </v>
      </c>
      <c r="AN47" s="5" t="str">
        <f t="shared" si="3"/>
        <v> </v>
      </c>
      <c r="AO47" s="5" t="str">
        <f t="shared" si="3"/>
        <v> </v>
      </c>
      <c r="AP47" s="5" t="str">
        <f t="shared" si="3"/>
        <v> </v>
      </c>
      <c r="AQ47" s="5" t="str">
        <f t="shared" si="3"/>
        <v> </v>
      </c>
      <c r="AR47" s="5" t="str">
        <f t="shared" si="3"/>
        <v> </v>
      </c>
      <c r="AS47" s="5" t="str">
        <f t="shared" si="3"/>
        <v> </v>
      </c>
      <c r="AT47" s="8"/>
      <c r="AU47" s="6"/>
    </row>
    <row r="48" spans="1:47" ht="25.5" customHeight="1">
      <c r="A48" s="376" t="s">
        <v>47</v>
      </c>
      <c r="B48" s="376"/>
      <c r="C48" s="376"/>
      <c r="D48" s="376"/>
      <c r="E48" s="376"/>
      <c r="F48" s="54">
        <f aca="true" t="shared" si="4" ref="F48:AS48">IF(COUNTBLANK(F6:F45)=ROWS(F6:F45)," ",AVERAGE(F6:F45))</f>
        <v>4</v>
      </c>
      <c r="G48" s="54">
        <f t="shared" si="4"/>
        <v>4</v>
      </c>
      <c r="H48" s="54">
        <f t="shared" si="4"/>
        <v>4</v>
      </c>
      <c r="I48" s="54">
        <f t="shared" si="4"/>
        <v>4</v>
      </c>
      <c r="J48" s="54">
        <f t="shared" si="4"/>
        <v>4</v>
      </c>
      <c r="K48" s="54">
        <f t="shared" si="4"/>
        <v>4</v>
      </c>
      <c r="L48" s="54">
        <f t="shared" si="4"/>
        <v>4</v>
      </c>
      <c r="M48" s="54">
        <f t="shared" si="4"/>
        <v>4</v>
      </c>
      <c r="N48" s="54">
        <f t="shared" si="4"/>
        <v>4</v>
      </c>
      <c r="O48" s="54">
        <f t="shared" si="4"/>
        <v>4</v>
      </c>
      <c r="P48" s="54">
        <f t="shared" si="4"/>
        <v>4</v>
      </c>
      <c r="Q48" s="54">
        <f t="shared" si="4"/>
        <v>4</v>
      </c>
      <c r="R48" s="54">
        <f t="shared" si="4"/>
        <v>4</v>
      </c>
      <c r="S48" s="54">
        <f t="shared" si="4"/>
        <v>4</v>
      </c>
      <c r="T48" s="54">
        <f t="shared" si="4"/>
        <v>4</v>
      </c>
      <c r="U48" s="54">
        <f t="shared" si="4"/>
        <v>4</v>
      </c>
      <c r="V48" s="54">
        <f t="shared" si="4"/>
        <v>4</v>
      </c>
      <c r="W48" s="54">
        <f t="shared" si="4"/>
        <v>4</v>
      </c>
      <c r="X48" s="54">
        <f t="shared" si="4"/>
        <v>4</v>
      </c>
      <c r="Y48" s="54">
        <f t="shared" si="4"/>
        <v>4</v>
      </c>
      <c r="Z48" s="54">
        <f t="shared" si="4"/>
        <v>4</v>
      </c>
      <c r="AA48" s="54">
        <f t="shared" si="4"/>
        <v>4</v>
      </c>
      <c r="AB48" s="54">
        <f t="shared" si="4"/>
        <v>4</v>
      </c>
      <c r="AC48" s="54">
        <f t="shared" si="4"/>
        <v>4</v>
      </c>
      <c r="AD48" s="54">
        <f t="shared" si="4"/>
        <v>4</v>
      </c>
      <c r="AE48" s="54" t="str">
        <f t="shared" si="4"/>
        <v> </v>
      </c>
      <c r="AF48" s="54" t="str">
        <f t="shared" si="4"/>
        <v> </v>
      </c>
      <c r="AG48" s="54" t="str">
        <f t="shared" si="4"/>
        <v> </v>
      </c>
      <c r="AH48" s="54" t="str">
        <f t="shared" si="4"/>
        <v> </v>
      </c>
      <c r="AI48" s="54" t="str">
        <f t="shared" si="4"/>
        <v> </v>
      </c>
      <c r="AJ48" s="54" t="str">
        <f t="shared" si="4"/>
        <v> </v>
      </c>
      <c r="AK48" s="54" t="str">
        <f t="shared" si="4"/>
        <v> </v>
      </c>
      <c r="AL48" s="54" t="str">
        <f t="shared" si="4"/>
        <v> </v>
      </c>
      <c r="AM48" s="54" t="str">
        <f t="shared" si="4"/>
        <v> </v>
      </c>
      <c r="AN48" s="54" t="str">
        <f t="shared" si="4"/>
        <v> </v>
      </c>
      <c r="AO48" s="54" t="str">
        <f t="shared" si="4"/>
        <v> </v>
      </c>
      <c r="AP48" s="54" t="str">
        <f t="shared" si="4"/>
        <v> </v>
      </c>
      <c r="AQ48" s="54" t="str">
        <f t="shared" si="4"/>
        <v> </v>
      </c>
      <c r="AR48" s="54" t="str">
        <f t="shared" si="4"/>
        <v> </v>
      </c>
      <c r="AS48" s="54" t="str">
        <f t="shared" si="4"/>
        <v> </v>
      </c>
      <c r="AT48" s="9">
        <f>IF(COUNTIF(AT6:AT45," ")=ROWS(AT6:AT45)," ",AVERAGE(AT6:AT45))</f>
        <v>100</v>
      </c>
      <c r="AU48" s="9">
        <f>IF(COUNTIF(AU6:AU45," ")=ROWS(AU6:AU45)," ",AVERAGE(AU6:AU45))</f>
        <v>5</v>
      </c>
    </row>
    <row r="49" spans="1:47" ht="21" customHeight="1">
      <c r="A49" s="376" t="s">
        <v>32</v>
      </c>
      <c r="B49" s="376"/>
      <c r="C49" s="376"/>
      <c r="D49" s="376"/>
      <c r="E49" s="376"/>
      <c r="F49" s="55">
        <f aca="true" t="shared" si="5" ref="F49:AS49">IF(COUNTBLANK(F6:F45)=ROWS(F6:F45)," ",IF(COUNTIF(F6:F45,F4)=0,"YOK",COUNTIF(F6:F45,F4)))</f>
        <v>23</v>
      </c>
      <c r="G49" s="55">
        <f t="shared" si="5"/>
        <v>23</v>
      </c>
      <c r="H49" s="55">
        <f t="shared" si="5"/>
        <v>23</v>
      </c>
      <c r="I49" s="55">
        <f t="shared" si="5"/>
        <v>23</v>
      </c>
      <c r="J49" s="55">
        <f t="shared" si="5"/>
        <v>23</v>
      </c>
      <c r="K49" s="55">
        <f t="shared" si="5"/>
        <v>23</v>
      </c>
      <c r="L49" s="55">
        <f t="shared" si="5"/>
        <v>23</v>
      </c>
      <c r="M49" s="55">
        <f t="shared" si="5"/>
        <v>23</v>
      </c>
      <c r="N49" s="55">
        <f t="shared" si="5"/>
        <v>23</v>
      </c>
      <c r="O49" s="55">
        <f t="shared" si="5"/>
        <v>23</v>
      </c>
      <c r="P49" s="55">
        <f t="shared" si="5"/>
        <v>23</v>
      </c>
      <c r="Q49" s="55">
        <f t="shared" si="5"/>
        <v>23</v>
      </c>
      <c r="R49" s="55">
        <f t="shared" si="5"/>
        <v>23</v>
      </c>
      <c r="S49" s="55">
        <f t="shared" si="5"/>
        <v>23</v>
      </c>
      <c r="T49" s="55">
        <f t="shared" si="5"/>
        <v>23</v>
      </c>
      <c r="U49" s="55">
        <f t="shared" si="5"/>
        <v>23</v>
      </c>
      <c r="V49" s="55">
        <f t="shared" si="5"/>
        <v>23</v>
      </c>
      <c r="W49" s="55">
        <f t="shared" si="5"/>
        <v>23</v>
      </c>
      <c r="X49" s="55">
        <f t="shared" si="5"/>
        <v>23</v>
      </c>
      <c r="Y49" s="55">
        <f t="shared" si="5"/>
        <v>23</v>
      </c>
      <c r="Z49" s="55">
        <f t="shared" si="5"/>
        <v>23</v>
      </c>
      <c r="AA49" s="55">
        <f t="shared" si="5"/>
        <v>23</v>
      </c>
      <c r="AB49" s="55">
        <f t="shared" si="5"/>
        <v>23</v>
      </c>
      <c r="AC49" s="55">
        <f t="shared" si="5"/>
        <v>23</v>
      </c>
      <c r="AD49" s="55">
        <f t="shared" si="5"/>
        <v>23</v>
      </c>
      <c r="AE49" s="55" t="str">
        <f t="shared" si="5"/>
        <v> </v>
      </c>
      <c r="AF49" s="55" t="str">
        <f t="shared" si="5"/>
        <v> </v>
      </c>
      <c r="AG49" s="55" t="str">
        <f t="shared" si="5"/>
        <v> </v>
      </c>
      <c r="AH49" s="55" t="str">
        <f t="shared" si="5"/>
        <v> </v>
      </c>
      <c r="AI49" s="55" t="str">
        <f t="shared" si="5"/>
        <v> </v>
      </c>
      <c r="AJ49" s="55" t="str">
        <f t="shared" si="5"/>
        <v> </v>
      </c>
      <c r="AK49" s="55" t="str">
        <f t="shared" si="5"/>
        <v> </v>
      </c>
      <c r="AL49" s="55" t="str">
        <f t="shared" si="5"/>
        <v> </v>
      </c>
      <c r="AM49" s="55" t="str">
        <f t="shared" si="5"/>
        <v> </v>
      </c>
      <c r="AN49" s="55" t="str">
        <f t="shared" si="5"/>
        <v> </v>
      </c>
      <c r="AO49" s="55" t="str">
        <f t="shared" si="5"/>
        <v> </v>
      </c>
      <c r="AP49" s="55" t="str">
        <f t="shared" si="5"/>
        <v> </v>
      </c>
      <c r="AQ49" s="55" t="str">
        <f t="shared" si="5"/>
        <v> </v>
      </c>
      <c r="AR49" s="55" t="str">
        <f t="shared" si="5"/>
        <v> </v>
      </c>
      <c r="AS49" s="55" t="str">
        <f t="shared" si="5"/>
        <v> </v>
      </c>
      <c r="AT49" s="9"/>
      <c r="AU49" s="7"/>
    </row>
    <row r="50" spans="1:47" ht="29.25" customHeight="1">
      <c r="A50" s="376" t="s">
        <v>34</v>
      </c>
      <c r="B50" s="376"/>
      <c r="C50" s="376"/>
      <c r="D50" s="376"/>
      <c r="E50" s="376"/>
      <c r="F50" s="56">
        <f aca="true" t="shared" si="6" ref="F50:AS50">IF(COUNTBLANK(F6:F45)=ROWS(F6:F45)," ",IF(F49="YOK",0,100*F49/COUNTA(F6:F45)))</f>
        <v>100</v>
      </c>
      <c r="G50" s="56">
        <f t="shared" si="6"/>
        <v>100</v>
      </c>
      <c r="H50" s="56">
        <f t="shared" si="6"/>
        <v>100</v>
      </c>
      <c r="I50" s="56">
        <f t="shared" si="6"/>
        <v>100</v>
      </c>
      <c r="J50" s="56">
        <f t="shared" si="6"/>
        <v>100</v>
      </c>
      <c r="K50" s="56">
        <f t="shared" si="6"/>
        <v>100</v>
      </c>
      <c r="L50" s="56">
        <f t="shared" si="6"/>
        <v>100</v>
      </c>
      <c r="M50" s="56">
        <f t="shared" si="6"/>
        <v>100</v>
      </c>
      <c r="N50" s="56">
        <f t="shared" si="6"/>
        <v>100</v>
      </c>
      <c r="O50" s="56">
        <f t="shared" si="6"/>
        <v>100</v>
      </c>
      <c r="P50" s="56">
        <f t="shared" si="6"/>
        <v>100</v>
      </c>
      <c r="Q50" s="56">
        <f t="shared" si="6"/>
        <v>100</v>
      </c>
      <c r="R50" s="56">
        <f t="shared" si="6"/>
        <v>100</v>
      </c>
      <c r="S50" s="56">
        <f t="shared" si="6"/>
        <v>100</v>
      </c>
      <c r="T50" s="56">
        <f t="shared" si="6"/>
        <v>100</v>
      </c>
      <c r="U50" s="56">
        <f t="shared" si="6"/>
        <v>100</v>
      </c>
      <c r="V50" s="56">
        <f t="shared" si="6"/>
        <v>100</v>
      </c>
      <c r="W50" s="56">
        <f t="shared" si="6"/>
        <v>100</v>
      </c>
      <c r="X50" s="56">
        <f t="shared" si="6"/>
        <v>100</v>
      </c>
      <c r="Y50" s="56">
        <f t="shared" si="6"/>
        <v>100</v>
      </c>
      <c r="Z50" s="56">
        <f t="shared" si="6"/>
        <v>100</v>
      </c>
      <c r="AA50" s="56">
        <f t="shared" si="6"/>
        <v>100</v>
      </c>
      <c r="AB50" s="56">
        <f t="shared" si="6"/>
        <v>100</v>
      </c>
      <c r="AC50" s="56">
        <f t="shared" si="6"/>
        <v>100</v>
      </c>
      <c r="AD50" s="56">
        <f t="shared" si="6"/>
        <v>100</v>
      </c>
      <c r="AE50" s="56" t="str">
        <f t="shared" si="6"/>
        <v> </v>
      </c>
      <c r="AF50" s="56" t="str">
        <f t="shared" si="6"/>
        <v> </v>
      </c>
      <c r="AG50" s="56" t="str">
        <f t="shared" si="6"/>
        <v> </v>
      </c>
      <c r="AH50" s="56" t="str">
        <f t="shared" si="6"/>
        <v> </v>
      </c>
      <c r="AI50" s="56" t="str">
        <f t="shared" si="6"/>
        <v> </v>
      </c>
      <c r="AJ50" s="56" t="str">
        <f t="shared" si="6"/>
        <v> </v>
      </c>
      <c r="AK50" s="56" t="str">
        <f t="shared" si="6"/>
        <v> </v>
      </c>
      <c r="AL50" s="56" t="str">
        <f t="shared" si="6"/>
        <v> </v>
      </c>
      <c r="AM50" s="56" t="str">
        <f t="shared" si="6"/>
        <v> </v>
      </c>
      <c r="AN50" s="56" t="str">
        <f t="shared" si="6"/>
        <v> </v>
      </c>
      <c r="AO50" s="56" t="str">
        <f t="shared" si="6"/>
        <v> </v>
      </c>
      <c r="AP50" s="56" t="str">
        <f t="shared" si="6"/>
        <v> </v>
      </c>
      <c r="AQ50" s="56" t="str">
        <f t="shared" si="6"/>
        <v> </v>
      </c>
      <c r="AR50" s="56" t="str">
        <f t="shared" si="6"/>
        <v> </v>
      </c>
      <c r="AS50" s="56" t="str">
        <f t="shared" si="6"/>
        <v> </v>
      </c>
      <c r="AT50" s="374"/>
      <c r="AU50" s="375"/>
    </row>
    <row r="51" spans="1:47" ht="10.5" customHeight="1">
      <c r="A51" s="376"/>
      <c r="B51" s="376"/>
      <c r="C51" s="376"/>
      <c r="D51" s="376"/>
      <c r="E51" s="376"/>
      <c r="F51" s="57" t="str">
        <f>IF(F50&lt;&gt;" ","%"," ")</f>
        <v>%</v>
      </c>
      <c r="G51" s="57" t="str">
        <f aca="true" t="shared" si="7" ref="G51:AS51">IF(G50&lt;&gt;" ","%"," ")</f>
        <v>%</v>
      </c>
      <c r="H51" s="57" t="str">
        <f t="shared" si="7"/>
        <v>%</v>
      </c>
      <c r="I51" s="57" t="str">
        <f t="shared" si="7"/>
        <v>%</v>
      </c>
      <c r="J51" s="57" t="str">
        <f t="shared" si="7"/>
        <v>%</v>
      </c>
      <c r="K51" s="57" t="str">
        <f t="shared" si="7"/>
        <v>%</v>
      </c>
      <c r="L51" s="57" t="str">
        <f t="shared" si="7"/>
        <v>%</v>
      </c>
      <c r="M51" s="57" t="str">
        <f t="shared" si="7"/>
        <v>%</v>
      </c>
      <c r="N51" s="57" t="str">
        <f t="shared" si="7"/>
        <v>%</v>
      </c>
      <c r="O51" s="57" t="str">
        <f t="shared" si="7"/>
        <v>%</v>
      </c>
      <c r="P51" s="57" t="str">
        <f t="shared" si="7"/>
        <v>%</v>
      </c>
      <c r="Q51" s="57" t="str">
        <f t="shared" si="7"/>
        <v>%</v>
      </c>
      <c r="R51" s="57" t="str">
        <f t="shared" si="7"/>
        <v>%</v>
      </c>
      <c r="S51" s="57" t="str">
        <f t="shared" si="7"/>
        <v>%</v>
      </c>
      <c r="T51" s="57" t="str">
        <f t="shared" si="7"/>
        <v>%</v>
      </c>
      <c r="U51" s="57" t="str">
        <f t="shared" si="7"/>
        <v>%</v>
      </c>
      <c r="V51" s="57" t="str">
        <f t="shared" si="7"/>
        <v>%</v>
      </c>
      <c r="W51" s="57" t="str">
        <f t="shared" si="7"/>
        <v>%</v>
      </c>
      <c r="X51" s="57" t="str">
        <f t="shared" si="7"/>
        <v>%</v>
      </c>
      <c r="Y51" s="57" t="str">
        <f t="shared" si="7"/>
        <v>%</v>
      </c>
      <c r="Z51" s="57" t="str">
        <f t="shared" si="7"/>
        <v>%</v>
      </c>
      <c r="AA51" s="57" t="str">
        <f t="shared" si="7"/>
        <v>%</v>
      </c>
      <c r="AB51" s="57" t="str">
        <f t="shared" si="7"/>
        <v>%</v>
      </c>
      <c r="AC51" s="57" t="str">
        <f t="shared" si="7"/>
        <v>%</v>
      </c>
      <c r="AD51" s="57" t="str">
        <f t="shared" si="7"/>
        <v>%</v>
      </c>
      <c r="AE51" s="57" t="str">
        <f t="shared" si="7"/>
        <v> </v>
      </c>
      <c r="AF51" s="57" t="str">
        <f t="shared" si="7"/>
        <v> </v>
      </c>
      <c r="AG51" s="57" t="str">
        <f t="shared" si="7"/>
        <v> </v>
      </c>
      <c r="AH51" s="57" t="str">
        <f t="shared" si="7"/>
        <v> </v>
      </c>
      <c r="AI51" s="57" t="str">
        <f t="shared" si="7"/>
        <v> </v>
      </c>
      <c r="AJ51" s="57" t="str">
        <f t="shared" si="7"/>
        <v> </v>
      </c>
      <c r="AK51" s="57" t="str">
        <f t="shared" si="7"/>
        <v> </v>
      </c>
      <c r="AL51" s="57" t="str">
        <f t="shared" si="7"/>
        <v> </v>
      </c>
      <c r="AM51" s="57" t="str">
        <f t="shared" si="7"/>
        <v> </v>
      </c>
      <c r="AN51" s="57" t="str">
        <f t="shared" si="7"/>
        <v> </v>
      </c>
      <c r="AO51" s="57" t="str">
        <f t="shared" si="7"/>
        <v> </v>
      </c>
      <c r="AP51" s="57" t="str">
        <f t="shared" si="7"/>
        <v> </v>
      </c>
      <c r="AQ51" s="57" t="str">
        <f t="shared" si="7"/>
        <v> </v>
      </c>
      <c r="AR51" s="57" t="str">
        <f t="shared" si="7"/>
        <v> </v>
      </c>
      <c r="AS51" s="57" t="str">
        <f t="shared" si="7"/>
        <v> </v>
      </c>
      <c r="AT51" s="374"/>
      <c r="AU51" s="375"/>
    </row>
    <row r="52" spans="1:47" ht="21.75" customHeight="1">
      <c r="A52" s="376" t="s">
        <v>33</v>
      </c>
      <c r="B52" s="376"/>
      <c r="C52" s="376"/>
      <c r="D52" s="376"/>
      <c r="E52" s="376"/>
      <c r="F52" s="55" t="str">
        <f aca="true" t="shared" si="8" ref="F52:AS52">IF(COUNTBLANK(F6:F45)=ROWS(F6:F45)," ",IF(COUNTIF(F6:F45,0)=0,"YOK",COUNTIF(F6:F45,0)))</f>
        <v>YOK</v>
      </c>
      <c r="G52" s="55" t="str">
        <f t="shared" si="8"/>
        <v>YOK</v>
      </c>
      <c r="H52" s="55" t="str">
        <f t="shared" si="8"/>
        <v>YOK</v>
      </c>
      <c r="I52" s="55" t="str">
        <f t="shared" si="8"/>
        <v>YOK</v>
      </c>
      <c r="J52" s="55" t="str">
        <f t="shared" si="8"/>
        <v>YOK</v>
      </c>
      <c r="K52" s="55" t="str">
        <f t="shared" si="8"/>
        <v>YOK</v>
      </c>
      <c r="L52" s="55" t="str">
        <f t="shared" si="8"/>
        <v>YOK</v>
      </c>
      <c r="M52" s="55" t="str">
        <f t="shared" si="8"/>
        <v>YOK</v>
      </c>
      <c r="N52" s="55" t="str">
        <f t="shared" si="8"/>
        <v>YOK</v>
      </c>
      <c r="O52" s="55" t="str">
        <f t="shared" si="8"/>
        <v>YOK</v>
      </c>
      <c r="P52" s="55" t="str">
        <f t="shared" si="8"/>
        <v>YOK</v>
      </c>
      <c r="Q52" s="55" t="str">
        <f t="shared" si="8"/>
        <v>YOK</v>
      </c>
      <c r="R52" s="55" t="str">
        <f t="shared" si="8"/>
        <v>YOK</v>
      </c>
      <c r="S52" s="55" t="str">
        <f t="shared" si="8"/>
        <v>YOK</v>
      </c>
      <c r="T52" s="55" t="str">
        <f t="shared" si="8"/>
        <v>YOK</v>
      </c>
      <c r="U52" s="55" t="str">
        <f t="shared" si="8"/>
        <v>YOK</v>
      </c>
      <c r="V52" s="55" t="str">
        <f t="shared" si="8"/>
        <v>YOK</v>
      </c>
      <c r="W52" s="55" t="str">
        <f t="shared" si="8"/>
        <v>YOK</v>
      </c>
      <c r="X52" s="55" t="str">
        <f t="shared" si="8"/>
        <v>YOK</v>
      </c>
      <c r="Y52" s="55" t="str">
        <f t="shared" si="8"/>
        <v>YOK</v>
      </c>
      <c r="Z52" s="55" t="str">
        <f t="shared" si="8"/>
        <v>YOK</v>
      </c>
      <c r="AA52" s="55" t="str">
        <f t="shared" si="8"/>
        <v>YOK</v>
      </c>
      <c r="AB52" s="55" t="str">
        <f t="shared" si="8"/>
        <v>YOK</v>
      </c>
      <c r="AC52" s="55" t="str">
        <f t="shared" si="8"/>
        <v>YOK</v>
      </c>
      <c r="AD52" s="55" t="str">
        <f t="shared" si="8"/>
        <v>YOK</v>
      </c>
      <c r="AE52" s="55" t="str">
        <f t="shared" si="8"/>
        <v> </v>
      </c>
      <c r="AF52" s="55" t="str">
        <f t="shared" si="8"/>
        <v> </v>
      </c>
      <c r="AG52" s="55" t="str">
        <f t="shared" si="8"/>
        <v> </v>
      </c>
      <c r="AH52" s="55" t="str">
        <f t="shared" si="8"/>
        <v> </v>
      </c>
      <c r="AI52" s="55" t="str">
        <f t="shared" si="8"/>
        <v> </v>
      </c>
      <c r="AJ52" s="55" t="str">
        <f t="shared" si="8"/>
        <v> </v>
      </c>
      <c r="AK52" s="55" t="str">
        <f t="shared" si="8"/>
        <v> </v>
      </c>
      <c r="AL52" s="55" t="str">
        <f t="shared" si="8"/>
        <v> </v>
      </c>
      <c r="AM52" s="55" t="str">
        <f t="shared" si="8"/>
        <v> </v>
      </c>
      <c r="AN52" s="55" t="str">
        <f t="shared" si="8"/>
        <v> </v>
      </c>
      <c r="AO52" s="55" t="str">
        <f t="shared" si="8"/>
        <v> </v>
      </c>
      <c r="AP52" s="55" t="str">
        <f t="shared" si="8"/>
        <v> </v>
      </c>
      <c r="AQ52" s="55" t="str">
        <f t="shared" si="8"/>
        <v> </v>
      </c>
      <c r="AR52" s="55" t="str">
        <f t="shared" si="8"/>
        <v> </v>
      </c>
      <c r="AS52" s="55" t="str">
        <f t="shared" si="8"/>
        <v> </v>
      </c>
      <c r="AT52" s="9"/>
      <c r="AU52" s="7"/>
    </row>
    <row r="53" spans="1:47" ht="30.75" customHeight="1">
      <c r="A53" s="376" t="s">
        <v>35</v>
      </c>
      <c r="B53" s="376"/>
      <c r="C53" s="376"/>
      <c r="D53" s="376"/>
      <c r="E53" s="376"/>
      <c r="F53" s="56">
        <f aca="true" t="shared" si="9" ref="F53:AS53">IF(COUNTBLANK(F6:F45)=ROWS(F6:F45)," ",IF(F52="YOK",0,100*F52/COUNTA(F6:F45)))</f>
        <v>0</v>
      </c>
      <c r="G53" s="56">
        <f t="shared" si="9"/>
        <v>0</v>
      </c>
      <c r="H53" s="56">
        <f t="shared" si="9"/>
        <v>0</v>
      </c>
      <c r="I53" s="56">
        <f t="shared" si="9"/>
        <v>0</v>
      </c>
      <c r="J53" s="56">
        <f t="shared" si="9"/>
        <v>0</v>
      </c>
      <c r="K53" s="56">
        <f t="shared" si="9"/>
        <v>0</v>
      </c>
      <c r="L53" s="56">
        <f t="shared" si="9"/>
        <v>0</v>
      </c>
      <c r="M53" s="56">
        <f t="shared" si="9"/>
        <v>0</v>
      </c>
      <c r="N53" s="56">
        <f t="shared" si="9"/>
        <v>0</v>
      </c>
      <c r="O53" s="56">
        <f t="shared" si="9"/>
        <v>0</v>
      </c>
      <c r="P53" s="56">
        <f t="shared" si="9"/>
        <v>0</v>
      </c>
      <c r="Q53" s="56">
        <f t="shared" si="9"/>
        <v>0</v>
      </c>
      <c r="R53" s="56">
        <f t="shared" si="9"/>
        <v>0</v>
      </c>
      <c r="S53" s="56">
        <f t="shared" si="9"/>
        <v>0</v>
      </c>
      <c r="T53" s="56">
        <f t="shared" si="9"/>
        <v>0</v>
      </c>
      <c r="U53" s="56">
        <f t="shared" si="9"/>
        <v>0</v>
      </c>
      <c r="V53" s="56">
        <f t="shared" si="9"/>
        <v>0</v>
      </c>
      <c r="W53" s="56">
        <f t="shared" si="9"/>
        <v>0</v>
      </c>
      <c r="X53" s="56">
        <f t="shared" si="9"/>
        <v>0</v>
      </c>
      <c r="Y53" s="56">
        <f t="shared" si="9"/>
        <v>0</v>
      </c>
      <c r="Z53" s="56">
        <f t="shared" si="9"/>
        <v>0</v>
      </c>
      <c r="AA53" s="56">
        <f t="shared" si="9"/>
        <v>0</v>
      </c>
      <c r="AB53" s="56">
        <f t="shared" si="9"/>
        <v>0</v>
      </c>
      <c r="AC53" s="56">
        <f t="shared" si="9"/>
        <v>0</v>
      </c>
      <c r="AD53" s="56">
        <f t="shared" si="9"/>
        <v>0</v>
      </c>
      <c r="AE53" s="56" t="str">
        <f t="shared" si="9"/>
        <v> </v>
      </c>
      <c r="AF53" s="56" t="str">
        <f t="shared" si="9"/>
        <v> </v>
      </c>
      <c r="AG53" s="56" t="str">
        <f t="shared" si="9"/>
        <v> </v>
      </c>
      <c r="AH53" s="56" t="str">
        <f t="shared" si="9"/>
        <v> </v>
      </c>
      <c r="AI53" s="56" t="str">
        <f t="shared" si="9"/>
        <v> </v>
      </c>
      <c r="AJ53" s="56" t="str">
        <f t="shared" si="9"/>
        <v> </v>
      </c>
      <c r="AK53" s="56" t="str">
        <f t="shared" si="9"/>
        <v> </v>
      </c>
      <c r="AL53" s="56" t="str">
        <f t="shared" si="9"/>
        <v> </v>
      </c>
      <c r="AM53" s="56" t="str">
        <f t="shared" si="9"/>
        <v> </v>
      </c>
      <c r="AN53" s="56" t="str">
        <f t="shared" si="9"/>
        <v> </v>
      </c>
      <c r="AO53" s="56" t="str">
        <f t="shared" si="9"/>
        <v> </v>
      </c>
      <c r="AP53" s="56" t="str">
        <f t="shared" si="9"/>
        <v> </v>
      </c>
      <c r="AQ53" s="56" t="str">
        <f t="shared" si="9"/>
        <v> </v>
      </c>
      <c r="AR53" s="56" t="str">
        <f t="shared" si="9"/>
        <v> </v>
      </c>
      <c r="AS53" s="56" t="str">
        <f t="shared" si="9"/>
        <v> </v>
      </c>
      <c r="AT53" s="374"/>
      <c r="AU53" s="375"/>
    </row>
    <row r="54" spans="1:47" ht="10.5" customHeight="1">
      <c r="A54" s="376"/>
      <c r="B54" s="376"/>
      <c r="C54" s="376"/>
      <c r="D54" s="376"/>
      <c r="E54" s="376"/>
      <c r="F54" s="58" t="str">
        <f>IF(F53&lt;&gt;" ","%"," ")</f>
        <v>%</v>
      </c>
      <c r="G54" s="58" t="str">
        <f aca="true" t="shared" si="10" ref="G54:AS54">IF(G53&lt;&gt;" ","%"," ")</f>
        <v>%</v>
      </c>
      <c r="H54" s="58" t="str">
        <f t="shared" si="10"/>
        <v>%</v>
      </c>
      <c r="I54" s="58" t="str">
        <f t="shared" si="10"/>
        <v>%</v>
      </c>
      <c r="J54" s="58" t="str">
        <f t="shared" si="10"/>
        <v>%</v>
      </c>
      <c r="K54" s="58" t="str">
        <f t="shared" si="10"/>
        <v>%</v>
      </c>
      <c r="L54" s="58" t="str">
        <f t="shared" si="10"/>
        <v>%</v>
      </c>
      <c r="M54" s="58" t="str">
        <f t="shared" si="10"/>
        <v>%</v>
      </c>
      <c r="N54" s="58" t="str">
        <f t="shared" si="10"/>
        <v>%</v>
      </c>
      <c r="O54" s="58" t="str">
        <f t="shared" si="10"/>
        <v>%</v>
      </c>
      <c r="P54" s="58" t="str">
        <f t="shared" si="10"/>
        <v>%</v>
      </c>
      <c r="Q54" s="58" t="str">
        <f t="shared" si="10"/>
        <v>%</v>
      </c>
      <c r="R54" s="58" t="str">
        <f t="shared" si="10"/>
        <v>%</v>
      </c>
      <c r="S54" s="58" t="str">
        <f t="shared" si="10"/>
        <v>%</v>
      </c>
      <c r="T54" s="58" t="str">
        <f t="shared" si="10"/>
        <v>%</v>
      </c>
      <c r="U54" s="58" t="str">
        <f t="shared" si="10"/>
        <v>%</v>
      </c>
      <c r="V54" s="58" t="str">
        <f t="shared" si="10"/>
        <v>%</v>
      </c>
      <c r="W54" s="58" t="str">
        <f t="shared" si="10"/>
        <v>%</v>
      </c>
      <c r="X54" s="58" t="str">
        <f t="shared" si="10"/>
        <v>%</v>
      </c>
      <c r="Y54" s="58" t="str">
        <f t="shared" si="10"/>
        <v>%</v>
      </c>
      <c r="Z54" s="58" t="str">
        <f t="shared" si="10"/>
        <v>%</v>
      </c>
      <c r="AA54" s="58" t="str">
        <f t="shared" si="10"/>
        <v>%</v>
      </c>
      <c r="AB54" s="58" t="str">
        <f t="shared" si="10"/>
        <v>%</v>
      </c>
      <c r="AC54" s="58" t="str">
        <f t="shared" si="10"/>
        <v>%</v>
      </c>
      <c r="AD54" s="58" t="str">
        <f t="shared" si="10"/>
        <v>%</v>
      </c>
      <c r="AE54" s="58" t="str">
        <f t="shared" si="10"/>
        <v> </v>
      </c>
      <c r="AF54" s="58" t="str">
        <f t="shared" si="10"/>
        <v> </v>
      </c>
      <c r="AG54" s="58" t="str">
        <f t="shared" si="10"/>
        <v> </v>
      </c>
      <c r="AH54" s="58" t="str">
        <f t="shared" si="10"/>
        <v> </v>
      </c>
      <c r="AI54" s="58" t="str">
        <f t="shared" si="10"/>
        <v> </v>
      </c>
      <c r="AJ54" s="58" t="str">
        <f t="shared" si="10"/>
        <v> </v>
      </c>
      <c r="AK54" s="58" t="str">
        <f t="shared" si="10"/>
        <v> </v>
      </c>
      <c r="AL54" s="58" t="str">
        <f t="shared" si="10"/>
        <v> </v>
      </c>
      <c r="AM54" s="58" t="str">
        <f t="shared" si="10"/>
        <v> </v>
      </c>
      <c r="AN54" s="58" t="str">
        <f t="shared" si="10"/>
        <v> </v>
      </c>
      <c r="AO54" s="58" t="str">
        <f t="shared" si="10"/>
        <v> </v>
      </c>
      <c r="AP54" s="58" t="str">
        <f t="shared" si="10"/>
        <v> </v>
      </c>
      <c r="AQ54" s="58" t="str">
        <f t="shared" si="10"/>
        <v> </v>
      </c>
      <c r="AR54" s="58" t="str">
        <f t="shared" si="10"/>
        <v> </v>
      </c>
      <c r="AS54" s="58" t="str">
        <f t="shared" si="10"/>
        <v> </v>
      </c>
      <c r="AT54" s="374"/>
      <c r="AU54" s="375"/>
    </row>
    <row r="55" spans="1:47" ht="30" customHeight="1">
      <c r="A55" s="378" t="s">
        <v>29</v>
      </c>
      <c r="B55" s="379"/>
      <c r="C55" s="379"/>
      <c r="D55" s="379"/>
      <c r="E55" s="380"/>
      <c r="F55" s="59">
        <f>IF(F4=" "," ",IF(COUNTBLANK(F6:F45)=ROWS(F6:F45)," ",F48*100/F4))</f>
        <v>100</v>
      </c>
      <c r="G55" s="59">
        <f aca="true" t="shared" si="11" ref="G55:AS55">IF(G4=" "," ",IF(COUNTBLANK(G6:G45)=ROWS(G6:G45)," ",G48*100/G4))</f>
        <v>100</v>
      </c>
      <c r="H55" s="59">
        <f t="shared" si="11"/>
        <v>100</v>
      </c>
      <c r="I55" s="59">
        <f t="shared" si="11"/>
        <v>100</v>
      </c>
      <c r="J55" s="59">
        <f t="shared" si="11"/>
        <v>100</v>
      </c>
      <c r="K55" s="59">
        <f t="shared" si="11"/>
        <v>100</v>
      </c>
      <c r="L55" s="59">
        <f t="shared" si="11"/>
        <v>100</v>
      </c>
      <c r="M55" s="59">
        <f t="shared" si="11"/>
        <v>100</v>
      </c>
      <c r="N55" s="59">
        <f t="shared" si="11"/>
        <v>100</v>
      </c>
      <c r="O55" s="59">
        <f t="shared" si="11"/>
        <v>100</v>
      </c>
      <c r="P55" s="59">
        <f t="shared" si="11"/>
        <v>100</v>
      </c>
      <c r="Q55" s="59">
        <f t="shared" si="11"/>
        <v>100</v>
      </c>
      <c r="R55" s="59">
        <f t="shared" si="11"/>
        <v>100</v>
      </c>
      <c r="S55" s="59">
        <f t="shared" si="11"/>
        <v>100</v>
      </c>
      <c r="T55" s="59">
        <f t="shared" si="11"/>
        <v>100</v>
      </c>
      <c r="U55" s="59">
        <f t="shared" si="11"/>
        <v>100</v>
      </c>
      <c r="V55" s="59">
        <f t="shared" si="11"/>
        <v>100</v>
      </c>
      <c r="W55" s="59">
        <f t="shared" si="11"/>
        <v>100</v>
      </c>
      <c r="X55" s="59">
        <f t="shared" si="11"/>
        <v>100</v>
      </c>
      <c r="Y55" s="59">
        <f t="shared" si="11"/>
        <v>100</v>
      </c>
      <c r="Z55" s="59">
        <f t="shared" si="11"/>
        <v>100</v>
      </c>
      <c r="AA55" s="59">
        <f t="shared" si="11"/>
        <v>100</v>
      </c>
      <c r="AB55" s="59">
        <f t="shared" si="11"/>
        <v>100</v>
      </c>
      <c r="AC55" s="59">
        <f t="shared" si="11"/>
        <v>100</v>
      </c>
      <c r="AD55" s="59">
        <f t="shared" si="11"/>
        <v>100</v>
      </c>
      <c r="AE55" s="59" t="str">
        <f t="shared" si="11"/>
        <v> </v>
      </c>
      <c r="AF55" s="59" t="str">
        <f t="shared" si="11"/>
        <v> </v>
      </c>
      <c r="AG55" s="59" t="str">
        <f t="shared" si="11"/>
        <v> </v>
      </c>
      <c r="AH55" s="59" t="str">
        <f t="shared" si="11"/>
        <v> </v>
      </c>
      <c r="AI55" s="59" t="str">
        <f t="shared" si="11"/>
        <v> </v>
      </c>
      <c r="AJ55" s="59" t="str">
        <f t="shared" si="11"/>
        <v> </v>
      </c>
      <c r="AK55" s="59" t="str">
        <f t="shared" si="11"/>
        <v> </v>
      </c>
      <c r="AL55" s="59" t="str">
        <f t="shared" si="11"/>
        <v> </v>
      </c>
      <c r="AM55" s="59" t="str">
        <f t="shared" si="11"/>
        <v> </v>
      </c>
      <c r="AN55" s="59" t="str">
        <f t="shared" si="11"/>
        <v> </v>
      </c>
      <c r="AO55" s="59" t="str">
        <f t="shared" si="11"/>
        <v> </v>
      </c>
      <c r="AP55" s="59" t="str">
        <f t="shared" si="11"/>
        <v> </v>
      </c>
      <c r="AQ55" s="59" t="str">
        <f t="shared" si="11"/>
        <v> </v>
      </c>
      <c r="AR55" s="59" t="str">
        <f t="shared" si="11"/>
        <v> </v>
      </c>
      <c r="AS55" s="59" t="str">
        <f t="shared" si="11"/>
        <v> </v>
      </c>
      <c r="AT55" s="358"/>
      <c r="AU55" s="358"/>
    </row>
    <row r="56" spans="1:47" ht="9.75" customHeight="1">
      <c r="A56" s="381"/>
      <c r="B56" s="382"/>
      <c r="C56" s="382"/>
      <c r="D56" s="382"/>
      <c r="E56" s="383"/>
      <c r="F56" s="60" t="str">
        <f>IF(F55&lt;&gt;" ","%"," ")</f>
        <v>%</v>
      </c>
      <c r="G56" s="60" t="str">
        <f aca="true" t="shared" si="12" ref="G56:AS56">IF(G55&lt;&gt;" ","%"," ")</f>
        <v>%</v>
      </c>
      <c r="H56" s="60" t="str">
        <f t="shared" si="12"/>
        <v>%</v>
      </c>
      <c r="I56" s="60" t="str">
        <f t="shared" si="12"/>
        <v>%</v>
      </c>
      <c r="J56" s="60" t="str">
        <f t="shared" si="12"/>
        <v>%</v>
      </c>
      <c r="K56" s="60" t="str">
        <f t="shared" si="12"/>
        <v>%</v>
      </c>
      <c r="L56" s="60" t="str">
        <f t="shared" si="12"/>
        <v>%</v>
      </c>
      <c r="M56" s="60" t="str">
        <f t="shared" si="12"/>
        <v>%</v>
      </c>
      <c r="N56" s="60" t="str">
        <f t="shared" si="12"/>
        <v>%</v>
      </c>
      <c r="O56" s="60" t="str">
        <f t="shared" si="12"/>
        <v>%</v>
      </c>
      <c r="P56" s="60" t="str">
        <f t="shared" si="12"/>
        <v>%</v>
      </c>
      <c r="Q56" s="60" t="str">
        <f t="shared" si="12"/>
        <v>%</v>
      </c>
      <c r="R56" s="60" t="str">
        <f t="shared" si="12"/>
        <v>%</v>
      </c>
      <c r="S56" s="60" t="str">
        <f t="shared" si="12"/>
        <v>%</v>
      </c>
      <c r="T56" s="60" t="str">
        <f t="shared" si="12"/>
        <v>%</v>
      </c>
      <c r="U56" s="60" t="str">
        <f t="shared" si="12"/>
        <v>%</v>
      </c>
      <c r="V56" s="60" t="str">
        <f t="shared" si="12"/>
        <v>%</v>
      </c>
      <c r="W56" s="60" t="str">
        <f t="shared" si="12"/>
        <v>%</v>
      </c>
      <c r="X56" s="60" t="str">
        <f t="shared" si="12"/>
        <v>%</v>
      </c>
      <c r="Y56" s="60" t="str">
        <f t="shared" si="12"/>
        <v>%</v>
      </c>
      <c r="Z56" s="60" t="str">
        <f t="shared" si="12"/>
        <v>%</v>
      </c>
      <c r="AA56" s="60" t="str">
        <f t="shared" si="12"/>
        <v>%</v>
      </c>
      <c r="AB56" s="60" t="str">
        <f t="shared" si="12"/>
        <v>%</v>
      </c>
      <c r="AC56" s="60" t="str">
        <f t="shared" si="12"/>
        <v>%</v>
      </c>
      <c r="AD56" s="60" t="str">
        <f t="shared" si="12"/>
        <v>%</v>
      </c>
      <c r="AE56" s="60" t="str">
        <f t="shared" si="12"/>
        <v> </v>
      </c>
      <c r="AF56" s="60" t="str">
        <f t="shared" si="12"/>
        <v> </v>
      </c>
      <c r="AG56" s="60" t="str">
        <f t="shared" si="12"/>
        <v> </v>
      </c>
      <c r="AH56" s="60" t="str">
        <f t="shared" si="12"/>
        <v> </v>
      </c>
      <c r="AI56" s="60" t="str">
        <f t="shared" si="12"/>
        <v> </v>
      </c>
      <c r="AJ56" s="60" t="str">
        <f t="shared" si="12"/>
        <v> </v>
      </c>
      <c r="AK56" s="60" t="str">
        <f t="shared" si="12"/>
        <v> </v>
      </c>
      <c r="AL56" s="60" t="str">
        <f t="shared" si="12"/>
        <v> </v>
      </c>
      <c r="AM56" s="60" t="str">
        <f t="shared" si="12"/>
        <v> </v>
      </c>
      <c r="AN56" s="60" t="str">
        <f t="shared" si="12"/>
        <v> </v>
      </c>
      <c r="AO56" s="60" t="str">
        <f t="shared" si="12"/>
        <v> </v>
      </c>
      <c r="AP56" s="60" t="str">
        <f t="shared" si="12"/>
        <v> </v>
      </c>
      <c r="AQ56" s="60" t="str">
        <f t="shared" si="12"/>
        <v> </v>
      </c>
      <c r="AR56" s="60" t="str">
        <f t="shared" si="12"/>
        <v> </v>
      </c>
      <c r="AS56" s="60" t="str">
        <f t="shared" si="12"/>
        <v> </v>
      </c>
      <c r="AT56" s="359"/>
      <c r="AU56" s="359"/>
    </row>
    <row r="57" spans="1:47" ht="9.75" customHeight="1">
      <c r="A57" s="61"/>
      <c r="B57" s="61"/>
      <c r="C57" s="61"/>
      <c r="D57" s="61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3"/>
      <c r="AU57" s="63"/>
    </row>
    <row r="58" spans="1:47" ht="9.75" customHeight="1">
      <c r="A58" s="61"/>
      <c r="B58" s="61"/>
      <c r="C58" s="61"/>
      <c r="D58" s="61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3"/>
      <c r="AU58" s="63"/>
    </row>
    <row r="59" spans="1:47" ht="9.75" customHeight="1">
      <c r="A59" s="61"/>
      <c r="B59" s="61"/>
      <c r="C59" s="61"/>
      <c r="D59" s="61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3"/>
      <c r="AU59" s="63"/>
    </row>
    <row r="60" spans="1:47" ht="9.75" customHeight="1">
      <c r="A60" s="61"/>
      <c r="B60" s="61"/>
      <c r="C60" s="61"/>
      <c r="D60" s="61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3"/>
      <c r="AU60" s="63"/>
    </row>
    <row r="61" spans="1:47" ht="9.75" customHeight="1">
      <c r="A61" s="61"/>
      <c r="B61" s="61"/>
      <c r="C61" s="61"/>
      <c r="D61" s="61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3"/>
      <c r="AU61" s="63"/>
    </row>
    <row r="62" spans="1:47" ht="9.75" customHeight="1">
      <c r="A62" s="61"/>
      <c r="B62" s="61"/>
      <c r="C62" s="61"/>
      <c r="D62" s="61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3"/>
      <c r="AU62" s="63"/>
    </row>
    <row r="63" spans="1:47" ht="9.75" customHeight="1">
      <c r="A63" s="61"/>
      <c r="B63" s="61"/>
      <c r="C63" s="61"/>
      <c r="D63" s="61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3"/>
      <c r="AU63" s="63"/>
    </row>
    <row r="64" spans="1:47" ht="9.75" customHeight="1">
      <c r="A64" s="61"/>
      <c r="B64" s="61"/>
      <c r="C64" s="61"/>
      <c r="D64" s="61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3"/>
      <c r="AU64" s="63"/>
    </row>
    <row r="65" spans="1:47" ht="9.75" customHeight="1">
      <c r="A65" s="61"/>
      <c r="B65" s="61"/>
      <c r="C65" s="61"/>
      <c r="D65" s="61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3"/>
      <c r="AU65" s="63"/>
    </row>
    <row r="66" spans="1:47" ht="9.75" customHeight="1">
      <c r="A66" s="61"/>
      <c r="B66" s="61"/>
      <c r="C66" s="61"/>
      <c r="D66" s="61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3"/>
      <c r="AU66" s="63"/>
    </row>
    <row r="67" spans="1:47" ht="9.75" customHeight="1">
      <c r="A67" s="61"/>
      <c r="B67" s="61"/>
      <c r="C67" s="61"/>
      <c r="D67" s="61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3"/>
      <c r="AU67" s="63"/>
    </row>
    <row r="68" spans="1:47" ht="9.75" customHeight="1">
      <c r="A68" s="61"/>
      <c r="B68" s="61"/>
      <c r="C68" s="61"/>
      <c r="D68" s="61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3"/>
      <c r="AU68" s="63"/>
    </row>
    <row r="69" spans="1:47" ht="9.75" customHeight="1">
      <c r="A69" s="61"/>
      <c r="B69" s="61"/>
      <c r="C69" s="61"/>
      <c r="D69" s="61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3"/>
      <c r="AU69" s="63"/>
    </row>
    <row r="70" spans="1:47" ht="9.75" customHeight="1">
      <c r="A70" s="61"/>
      <c r="B70" s="61"/>
      <c r="C70" s="61"/>
      <c r="D70" s="61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3"/>
      <c r="AU70" s="63"/>
    </row>
    <row r="71" spans="1:47" ht="9.75" customHeight="1">
      <c r="A71" s="61"/>
      <c r="B71" s="61"/>
      <c r="C71" s="61"/>
      <c r="D71" s="61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3"/>
      <c r="AU71" s="63"/>
    </row>
    <row r="72" spans="1:47" ht="9.75" customHeight="1">
      <c r="A72" s="61"/>
      <c r="B72" s="61"/>
      <c r="C72" s="61"/>
      <c r="D72" s="61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3"/>
      <c r="AU72" s="63"/>
    </row>
    <row r="73" spans="1:47" ht="9.75" customHeight="1">
      <c r="A73" s="61"/>
      <c r="B73" s="61"/>
      <c r="C73" s="61"/>
      <c r="D73" s="61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3"/>
      <c r="AU73" s="63"/>
    </row>
    <row r="74" spans="1:47" ht="9.75" customHeight="1">
      <c r="A74" s="64"/>
      <c r="B74" s="64"/>
      <c r="C74" s="64"/>
      <c r="D74" s="64"/>
      <c r="E74" s="64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6"/>
      <c r="AU74" s="66"/>
    </row>
    <row r="75" spans="1:47" ht="6.75" customHeight="1">
      <c r="A75" s="64"/>
      <c r="B75" s="64"/>
      <c r="C75" s="64"/>
      <c r="D75" s="64"/>
      <c r="E75" s="64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6"/>
      <c r="AU75" s="66"/>
    </row>
    <row r="76" spans="1:47" ht="12.75" customHeight="1">
      <c r="A76" s="64"/>
      <c r="B76" s="64"/>
      <c r="C76" s="64"/>
      <c r="D76" s="64"/>
      <c r="E76" s="64"/>
      <c r="F76" s="65"/>
      <c r="G76" s="65"/>
      <c r="H76" s="65"/>
      <c r="I76" s="65"/>
      <c r="J76" s="65"/>
      <c r="K76" s="65"/>
      <c r="L76" s="363" t="s">
        <v>98</v>
      </c>
      <c r="M76" s="363"/>
      <c r="N76" s="363"/>
      <c r="O76" s="363"/>
      <c r="P76" s="363"/>
      <c r="Q76" s="363"/>
      <c r="R76" s="363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363"/>
      <c r="AG76" s="363" t="s">
        <v>61</v>
      </c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3"/>
      <c r="AU76" s="363"/>
    </row>
    <row r="77" spans="1:47" ht="12" customHeight="1">
      <c r="A77" s="409" t="s">
        <v>68</v>
      </c>
      <c r="B77" s="410"/>
      <c r="C77" s="410"/>
      <c r="D77" s="410"/>
      <c r="E77" s="410"/>
      <c r="F77" s="410"/>
      <c r="G77" s="410"/>
      <c r="H77" s="410"/>
      <c r="I77" s="410"/>
      <c r="J77" s="410"/>
      <c r="K77" s="411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8"/>
      <c r="AU77" s="66"/>
    </row>
    <row r="78" spans="1:47" ht="13.5" customHeight="1">
      <c r="A78" s="388" t="s">
        <v>37</v>
      </c>
      <c r="B78" s="388"/>
      <c r="C78" s="388"/>
      <c r="D78" s="69" t="s">
        <v>104</v>
      </c>
      <c r="E78" s="70">
        <f>IF(COUNTIF(AU6:AU45," ")=ROWS(AU6:AU45)," ",COUNTIF(AU6:AU45,5))</f>
        <v>23</v>
      </c>
      <c r="F78" s="390" t="str">
        <f aca="true" t="shared" si="13" ref="F78:F84">IF(E78&lt;&gt;" ","KİŞİ"," ")</f>
        <v>KİŞİ</v>
      </c>
      <c r="G78" s="390"/>
      <c r="H78" s="70" t="str">
        <f>IF(E78=" "," ","%")</f>
        <v>%</v>
      </c>
      <c r="I78" s="384">
        <f>IF(E78=" "," ",100*E78/E84)</f>
        <v>100</v>
      </c>
      <c r="J78" s="384"/>
      <c r="K78" s="385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8"/>
      <c r="AU78" s="66"/>
    </row>
    <row r="79" spans="1:47" ht="13.5" customHeight="1">
      <c r="A79" s="388" t="s">
        <v>40</v>
      </c>
      <c r="B79" s="388"/>
      <c r="C79" s="388"/>
      <c r="D79" s="69" t="s">
        <v>105</v>
      </c>
      <c r="E79" s="70">
        <f>IF(COUNTIF(AU6:AU45," ")=ROWS(AU6:AU45)," ",COUNTIF(AU6:AU45,4))</f>
        <v>0</v>
      </c>
      <c r="F79" s="390" t="str">
        <f t="shared" si="13"/>
        <v>KİŞİ</v>
      </c>
      <c r="G79" s="390"/>
      <c r="H79" s="70" t="str">
        <f>IF(E78=" "," ","%")</f>
        <v>%</v>
      </c>
      <c r="I79" s="384">
        <f>IF(E79=" "," ",100*E79/E84)</f>
        <v>0</v>
      </c>
      <c r="J79" s="384"/>
      <c r="K79" s="385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363"/>
      <c r="AG79" s="363"/>
      <c r="AH79" s="363"/>
      <c r="AI79" s="363"/>
      <c r="AJ79" s="363"/>
      <c r="AK79" s="363"/>
      <c r="AL79" s="363"/>
      <c r="AM79" s="363"/>
      <c r="AN79" s="363"/>
      <c r="AO79" s="67"/>
      <c r="AP79" s="67"/>
      <c r="AQ79" s="67"/>
      <c r="AR79" s="67"/>
      <c r="AS79" s="67"/>
      <c r="AT79" s="68"/>
      <c r="AU79" s="66"/>
    </row>
    <row r="80" spans="1:47" ht="13.5" customHeight="1">
      <c r="A80" s="388" t="s">
        <v>94</v>
      </c>
      <c r="B80" s="388"/>
      <c r="C80" s="388"/>
      <c r="D80" s="69" t="s">
        <v>106</v>
      </c>
      <c r="E80" s="70">
        <f>IF(COUNTIF(AU6:AU45," ")=ROWS(AU6:AU45)," ",COUNTIF(AU6:AU45,3))</f>
        <v>0</v>
      </c>
      <c r="F80" s="390" t="str">
        <f t="shared" si="13"/>
        <v>KİŞİ</v>
      </c>
      <c r="G80" s="390"/>
      <c r="H80" s="70" t="str">
        <f>IF(E78=" "," ","%")</f>
        <v>%</v>
      </c>
      <c r="I80" s="384">
        <f>IF(E80=" "," ",100*E80/E84)</f>
        <v>0</v>
      </c>
      <c r="J80" s="384"/>
      <c r="K80" s="385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6"/>
      <c r="AU80" s="66"/>
    </row>
    <row r="81" spans="1:47" ht="13.5" customHeight="1">
      <c r="A81" s="388" t="s">
        <v>96</v>
      </c>
      <c r="B81" s="388"/>
      <c r="C81" s="388"/>
      <c r="D81" s="69" t="s">
        <v>107</v>
      </c>
      <c r="E81" s="70">
        <f>IF(COUNTIF(AU6:AU45," ")=ROWS(AU6:AU45)," ",COUNTIF(AU6:AU45,2))</f>
        <v>0</v>
      </c>
      <c r="F81" s="390" t="str">
        <f t="shared" si="13"/>
        <v>KİŞİ</v>
      </c>
      <c r="G81" s="390"/>
      <c r="H81" s="70" t="str">
        <f>IF(E78=" "," ","%")</f>
        <v>%</v>
      </c>
      <c r="I81" s="384">
        <f>IF(E81=" "," ",100*E81/E84)</f>
        <v>0</v>
      </c>
      <c r="J81" s="384"/>
      <c r="K81" s="385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6"/>
      <c r="AU81" s="66"/>
    </row>
    <row r="82" spans="1:47" ht="13.5" customHeight="1">
      <c r="A82" s="388" t="s">
        <v>95</v>
      </c>
      <c r="B82" s="388"/>
      <c r="C82" s="388"/>
      <c r="D82" s="69" t="s">
        <v>108</v>
      </c>
      <c r="E82" s="70">
        <f>IF(COUNTIF(AU6:AU45," ")=ROWS(AU6:AU45)," ",COUNTIF(AU6:AU45,1))</f>
        <v>0</v>
      </c>
      <c r="F82" s="390" t="str">
        <f t="shared" si="13"/>
        <v>KİŞİ</v>
      </c>
      <c r="G82" s="390"/>
      <c r="H82" s="70" t="str">
        <f>IF(E78=" "," ","%")</f>
        <v>%</v>
      </c>
      <c r="I82" s="384">
        <f>IF(E82=" "," ",100*E82/E84)</f>
        <v>0</v>
      </c>
      <c r="J82" s="384"/>
      <c r="K82" s="385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6"/>
      <c r="AU82" s="66"/>
    </row>
    <row r="83" spans="1:47" ht="13.5" customHeight="1">
      <c r="A83" s="389" t="s">
        <v>38</v>
      </c>
      <c r="B83" s="389"/>
      <c r="C83" s="389"/>
      <c r="D83" s="154" t="s">
        <v>41</v>
      </c>
      <c r="E83" s="155">
        <f>IF(COUNTIF(AU6:AU45," ")=ROWS(AU6:AU45)," ",COUNTIF(AU6:AU45,0))</f>
        <v>0</v>
      </c>
      <c r="F83" s="389" t="str">
        <f t="shared" si="13"/>
        <v>KİŞİ</v>
      </c>
      <c r="G83" s="389"/>
      <c r="H83" s="155" t="str">
        <f>IF(E78=" "," ","%")</f>
        <v>%</v>
      </c>
      <c r="I83" s="397">
        <f>IF(E83=" "," ",100*E83/E84)</f>
        <v>0</v>
      </c>
      <c r="J83" s="397"/>
      <c r="K83" s="397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6"/>
      <c r="AU83" s="66"/>
    </row>
    <row r="84" spans="1:47" ht="13.5" customHeight="1">
      <c r="A84" s="408" t="s">
        <v>39</v>
      </c>
      <c r="B84" s="408"/>
      <c r="C84" s="408"/>
      <c r="D84" s="408"/>
      <c r="E84" s="150">
        <f>IF(SUM(E78:E83)=0," ",SUM(E78:E83))</f>
        <v>23</v>
      </c>
      <c r="F84" s="348" t="str">
        <f t="shared" si="13"/>
        <v>KİŞİ</v>
      </c>
      <c r="G84" s="396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6"/>
      <c r="AU84" s="66"/>
    </row>
    <row r="85" spans="1:47" ht="12" customHeight="1">
      <c r="A85" s="64"/>
      <c r="B85" s="64"/>
      <c r="C85" s="64"/>
      <c r="D85" s="64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6"/>
      <c r="AU85" s="66"/>
    </row>
    <row r="86" spans="1:47" ht="14.25" customHeight="1">
      <c r="A86" s="64"/>
      <c r="B86" s="64"/>
      <c r="C86" s="64"/>
      <c r="D86" s="64"/>
      <c r="E86" s="64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6"/>
      <c r="AU86" s="66"/>
    </row>
    <row r="87" spans="1:47" ht="12.75">
      <c r="A87" s="347" t="s">
        <v>42</v>
      </c>
      <c r="B87" s="347"/>
      <c r="C87" s="347"/>
      <c r="D87" s="72">
        <f>IF(COUNTIF(AT6:AT45," ")=ROWS(AT6:AT45)," ",LARGE(AT6:AT45,1))</f>
        <v>100</v>
      </c>
      <c r="E87" s="343"/>
      <c r="F87" s="344"/>
      <c r="G87" s="344"/>
      <c r="H87" s="344"/>
      <c r="I87" s="344"/>
      <c r="J87" s="344"/>
      <c r="K87" s="344"/>
      <c r="L87" s="53"/>
      <c r="M87" s="363" t="s">
        <v>60</v>
      </c>
      <c r="N87" s="363"/>
      <c r="O87" s="363"/>
      <c r="P87" s="363"/>
      <c r="Q87" s="363"/>
      <c r="R87" s="363"/>
      <c r="S87" s="363"/>
      <c r="T87" s="363"/>
      <c r="U87" s="363"/>
      <c r="V87" s="363"/>
      <c r="W87" s="363"/>
      <c r="X87" s="363"/>
      <c r="Y87" s="363"/>
      <c r="Z87" s="363"/>
      <c r="AA87" s="363"/>
      <c r="AB87" s="363"/>
      <c r="AC87" s="363"/>
      <c r="AD87" s="363"/>
      <c r="AE87" s="363"/>
      <c r="AF87" s="65"/>
      <c r="AG87" s="73"/>
      <c r="AH87" s="73"/>
      <c r="AI87" s="73"/>
      <c r="AJ87" s="73"/>
      <c r="AK87" s="73"/>
      <c r="AL87" s="73"/>
      <c r="AM87" s="73"/>
      <c r="AN87" s="73"/>
      <c r="AO87" s="73"/>
      <c r="AP87" s="67"/>
      <c r="AQ87" s="73"/>
      <c r="AR87" s="73"/>
      <c r="AS87" s="73"/>
      <c r="AT87" s="73"/>
      <c r="AU87" s="73"/>
    </row>
    <row r="88" spans="1:47" ht="12" customHeight="1">
      <c r="A88" s="347" t="s">
        <v>43</v>
      </c>
      <c r="B88" s="347"/>
      <c r="C88" s="347"/>
      <c r="D88" s="72">
        <f>IF(COUNTIF(AT6:AT27," ")=ROWS(AT6:AT27)," ",SMALL(AT6:AT27,1))</f>
        <v>100</v>
      </c>
      <c r="E88" s="343"/>
      <c r="F88" s="344"/>
      <c r="G88" s="344"/>
      <c r="H88" s="344"/>
      <c r="I88" s="344"/>
      <c r="J88" s="344"/>
      <c r="K88" s="344"/>
      <c r="L88" s="53"/>
      <c r="M88" s="5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73"/>
      <c r="AH88" s="73"/>
      <c r="AI88" s="73"/>
      <c r="AJ88" s="73"/>
      <c r="AK88" s="73"/>
      <c r="AL88" s="73"/>
      <c r="AM88" s="73"/>
      <c r="AN88" s="73"/>
      <c r="AO88" s="73"/>
      <c r="AP88" s="1"/>
      <c r="AQ88" s="73"/>
      <c r="AR88" s="73"/>
      <c r="AS88" s="73"/>
      <c r="AT88" s="73"/>
      <c r="AU88" s="73"/>
    </row>
    <row r="89" spans="1:47" ht="15" customHeight="1">
      <c r="A89" s="347" t="s">
        <v>44</v>
      </c>
      <c r="B89" s="347"/>
      <c r="C89" s="347"/>
      <c r="D89" s="74">
        <f>AT48</f>
        <v>100</v>
      </c>
      <c r="E89" s="345"/>
      <c r="F89" s="346"/>
      <c r="G89" s="346"/>
      <c r="H89" s="346"/>
      <c r="I89" s="346"/>
      <c r="J89" s="346"/>
      <c r="K89" s="346"/>
      <c r="L89" s="75"/>
      <c r="M89" s="75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364" t="s">
        <v>48</v>
      </c>
      <c r="AH89" s="365"/>
      <c r="AI89" s="365"/>
      <c r="AJ89" s="365"/>
      <c r="AK89" s="365"/>
      <c r="AL89" s="365"/>
      <c r="AM89" s="365"/>
      <c r="AN89" s="365"/>
      <c r="AO89" s="366"/>
      <c r="AP89" s="12"/>
      <c r="AQ89" s="364" t="s">
        <v>50</v>
      </c>
      <c r="AR89" s="365"/>
      <c r="AS89" s="365"/>
      <c r="AT89" s="365"/>
      <c r="AU89" s="366"/>
    </row>
    <row r="90" spans="1:47" ht="15" customHeight="1">
      <c r="A90" s="76"/>
      <c r="B90" s="76"/>
      <c r="C90" s="76"/>
      <c r="D90" s="77"/>
      <c r="E90" s="75"/>
      <c r="F90" s="77"/>
      <c r="G90" s="77"/>
      <c r="H90" s="77"/>
      <c r="I90" s="77"/>
      <c r="J90" s="77"/>
      <c r="K90" s="77"/>
      <c r="L90" s="77"/>
      <c r="M90" s="77"/>
      <c r="N90" s="10"/>
      <c r="O90" s="10"/>
      <c r="P90" s="10"/>
      <c r="Q90" s="10"/>
      <c r="R90" s="10"/>
      <c r="S90" s="10"/>
      <c r="T90" s="10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367">
        <v>42863</v>
      </c>
      <c r="AH90" s="368"/>
      <c r="AI90" s="368"/>
      <c r="AJ90" s="368"/>
      <c r="AK90" s="368"/>
      <c r="AL90" s="368"/>
      <c r="AM90" s="368"/>
      <c r="AN90" s="368"/>
      <c r="AO90" s="369"/>
      <c r="AP90" s="11"/>
      <c r="AQ90" s="412" t="s">
        <v>99</v>
      </c>
      <c r="AR90" s="368"/>
      <c r="AS90" s="368"/>
      <c r="AT90" s="368"/>
      <c r="AU90" s="369"/>
    </row>
    <row r="91" spans="1:47" ht="12" customHeight="1">
      <c r="A91" s="341" t="s">
        <v>45</v>
      </c>
      <c r="B91" s="342"/>
      <c r="C91" s="342"/>
      <c r="D91" s="342"/>
      <c r="E91" s="78">
        <f>IF(COUNTIF(AT6:AT45," ")=ROWS(AT6:AT45)," ",SUM(E78:E81))</f>
        <v>23</v>
      </c>
      <c r="F91" s="348" t="str">
        <f>IF(E91&lt;&gt;" ","KİŞİ"," ")</f>
        <v>KİŞİ</v>
      </c>
      <c r="G91" s="349"/>
      <c r="H91" s="78" t="str">
        <f>IF(I91=" "," ","%")</f>
        <v>%</v>
      </c>
      <c r="I91" s="350">
        <f>IF(E91=" "," ",100*E91/E84)</f>
        <v>100</v>
      </c>
      <c r="J91" s="351"/>
      <c r="K91" s="351"/>
      <c r="L91" s="79"/>
      <c r="M91" s="79"/>
      <c r="N91" s="13"/>
      <c r="O91" s="13"/>
      <c r="P91" s="13"/>
      <c r="Q91" s="13"/>
      <c r="R91" s="13"/>
      <c r="S91" s="13"/>
      <c r="T91" s="13"/>
      <c r="U91" s="13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360">
        <f>'K. Bilgiler'!H18</f>
        <v>0</v>
      </c>
      <c r="AH91" s="361"/>
      <c r="AI91" s="361"/>
      <c r="AJ91" s="361"/>
      <c r="AK91" s="361"/>
      <c r="AL91" s="361"/>
      <c r="AM91" s="361"/>
      <c r="AN91" s="361"/>
      <c r="AO91" s="362"/>
      <c r="AP91" s="14"/>
      <c r="AQ91" s="352">
        <f>'K. Bilgiler'!H22</f>
        <v>0</v>
      </c>
      <c r="AR91" s="353"/>
      <c r="AS91" s="353"/>
      <c r="AT91" s="353"/>
      <c r="AU91" s="354"/>
    </row>
    <row r="92" spans="1:47" ht="12" customHeight="1">
      <c r="A92" s="341" t="s">
        <v>46</v>
      </c>
      <c r="B92" s="342"/>
      <c r="C92" s="342"/>
      <c r="D92" s="342"/>
      <c r="E92" s="78">
        <f>IF(COUNTIF(AT6:AT45," ")=ROWS(AT6:AT45)," ",SUM(E82:E83))</f>
        <v>0</v>
      </c>
      <c r="F92" s="348" t="str">
        <f>IF(E92&lt;&gt;" ","KİŞİ"," ")</f>
        <v>KİŞİ</v>
      </c>
      <c r="G92" s="349"/>
      <c r="H92" s="78" t="str">
        <f>IF(I92=" "," ","%")</f>
        <v>%</v>
      </c>
      <c r="I92" s="350">
        <f>IF(E92=" "," ",100*E92/E84)</f>
        <v>0</v>
      </c>
      <c r="J92" s="351"/>
      <c r="K92" s="351"/>
      <c r="L92" s="79"/>
      <c r="M92" s="79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335">
        <f>'K. Bilgiler'!H20</f>
        <v>0</v>
      </c>
      <c r="AH92" s="336"/>
      <c r="AI92" s="336"/>
      <c r="AJ92" s="336"/>
      <c r="AK92" s="336"/>
      <c r="AL92" s="336"/>
      <c r="AM92" s="336"/>
      <c r="AN92" s="336"/>
      <c r="AO92" s="337"/>
      <c r="AP92" s="13"/>
      <c r="AQ92" s="352" t="s">
        <v>51</v>
      </c>
      <c r="AR92" s="353"/>
      <c r="AS92" s="353"/>
      <c r="AT92" s="353"/>
      <c r="AU92" s="354"/>
    </row>
    <row r="93" spans="1:47" ht="12.7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338"/>
      <c r="AH93" s="339"/>
      <c r="AI93" s="339"/>
      <c r="AJ93" s="339"/>
      <c r="AK93" s="339"/>
      <c r="AL93" s="339"/>
      <c r="AM93" s="339"/>
      <c r="AN93" s="339"/>
      <c r="AO93" s="340"/>
      <c r="AP93" s="81"/>
      <c r="AQ93" s="355"/>
      <c r="AR93" s="356"/>
      <c r="AS93" s="356"/>
      <c r="AT93" s="356"/>
      <c r="AU93" s="357"/>
    </row>
    <row r="95" spans="1:31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102" ht="12.75">
      <c r="D102" s="44"/>
    </row>
  </sheetData>
  <sheetProtection sheet="1" objects="1" scenarios="1"/>
  <mergeCells count="108">
    <mergeCell ref="C6:E6"/>
    <mergeCell ref="C7:E7"/>
    <mergeCell ref="C8:E8"/>
    <mergeCell ref="C9:E9"/>
    <mergeCell ref="C10:E10"/>
    <mergeCell ref="C11:E11"/>
    <mergeCell ref="A1:AP1"/>
    <mergeCell ref="AQ1:AU2"/>
    <mergeCell ref="A2:AP2"/>
    <mergeCell ref="A3:E3"/>
    <mergeCell ref="AT3:AU3"/>
    <mergeCell ref="A4:E4"/>
    <mergeCell ref="AU4:AU5"/>
    <mergeCell ref="C5:E5"/>
    <mergeCell ref="C18:E18"/>
    <mergeCell ref="C19:E19"/>
    <mergeCell ref="C20:E20"/>
    <mergeCell ref="C21:E21"/>
    <mergeCell ref="C22:E22"/>
    <mergeCell ref="C23:E23"/>
    <mergeCell ref="C12:E12"/>
    <mergeCell ref="C13:E13"/>
    <mergeCell ref="C14:E14"/>
    <mergeCell ref="C15:E15"/>
    <mergeCell ref="C16:E16"/>
    <mergeCell ref="C17:E17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42:E42"/>
    <mergeCell ref="C43:E43"/>
    <mergeCell ref="C44:E44"/>
    <mergeCell ref="C45:E45"/>
    <mergeCell ref="A46:E46"/>
    <mergeCell ref="A47:E47"/>
    <mergeCell ref="C36:E36"/>
    <mergeCell ref="C37:E37"/>
    <mergeCell ref="C38:E38"/>
    <mergeCell ref="C39:E39"/>
    <mergeCell ref="C40:E40"/>
    <mergeCell ref="C41:E41"/>
    <mergeCell ref="A53:E54"/>
    <mergeCell ref="AT53:AT54"/>
    <mergeCell ref="AU53:AU54"/>
    <mergeCell ref="A55:E56"/>
    <mergeCell ref="AT55:AT56"/>
    <mergeCell ref="AU55:AU56"/>
    <mergeCell ref="A48:E48"/>
    <mergeCell ref="A49:E49"/>
    <mergeCell ref="A50:E51"/>
    <mergeCell ref="AT50:AT51"/>
    <mergeCell ref="AU50:AU51"/>
    <mergeCell ref="A52:E52"/>
    <mergeCell ref="L76:AF76"/>
    <mergeCell ref="AG76:AU76"/>
    <mergeCell ref="A77:K77"/>
    <mergeCell ref="A78:C78"/>
    <mergeCell ref="F78:G78"/>
    <mergeCell ref="I78:K78"/>
    <mergeCell ref="AF79:AN79"/>
    <mergeCell ref="A80:C80"/>
    <mergeCell ref="F80:G80"/>
    <mergeCell ref="I80:K80"/>
    <mergeCell ref="A79:C79"/>
    <mergeCell ref="F79:G79"/>
    <mergeCell ref="I79:K79"/>
    <mergeCell ref="E88:K88"/>
    <mergeCell ref="A81:C81"/>
    <mergeCell ref="F81:G81"/>
    <mergeCell ref="I81:K81"/>
    <mergeCell ref="A82:C82"/>
    <mergeCell ref="F82:G82"/>
    <mergeCell ref="I82:K82"/>
    <mergeCell ref="AG89:AO89"/>
    <mergeCell ref="A83:C83"/>
    <mergeCell ref="F83:G83"/>
    <mergeCell ref="I83:K83"/>
    <mergeCell ref="A84:D84"/>
    <mergeCell ref="F84:G84"/>
    <mergeCell ref="A87:C87"/>
    <mergeCell ref="E87:K87"/>
    <mergeCell ref="M87:AE87"/>
    <mergeCell ref="A88:C88"/>
    <mergeCell ref="A92:D92"/>
    <mergeCell ref="F92:G92"/>
    <mergeCell ref="I92:K92"/>
    <mergeCell ref="AG92:AO93"/>
    <mergeCell ref="AQ92:AU92"/>
    <mergeCell ref="AQ93:AU93"/>
    <mergeCell ref="AQ89:AU89"/>
    <mergeCell ref="AG90:AO90"/>
    <mergeCell ref="AQ90:AU90"/>
    <mergeCell ref="A91:D91"/>
    <mergeCell ref="F91:G91"/>
    <mergeCell ref="I91:K91"/>
    <mergeCell ref="AG91:AO91"/>
    <mergeCell ref="AQ91:AU91"/>
    <mergeCell ref="A89:C89"/>
    <mergeCell ref="E89:K89"/>
  </mergeCells>
  <conditionalFormatting sqref="F55:AS55">
    <cfRule type="cellIs" priority="1" dxfId="40" operator="lessThan" stopIfTrue="1">
      <formula>50</formula>
    </cfRule>
  </conditionalFormatting>
  <dataValidations count="2">
    <dataValidation allowBlank="1" showInputMessage="1" showErrorMessage="1" prompt="Sorunun konusunu giriniz." sqref="F3:AS3"/>
    <dataValidation allowBlank="1" showInputMessage="1" showErrorMessage="1" prompt="Öğrencinin sorudan aldığı puan değerini giriniz." sqref="F6:AS45"/>
  </dataValidations>
  <printOptions/>
  <pageMargins left="0.7086614173228347" right="0.1968503937007874" top="0.1968503937007874" bottom="0.11811023622047245" header="0.2362204724409449" footer="0.15748031496062992"/>
  <pageSetup horizontalDpi="600" verticalDpi="6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AU102"/>
  <sheetViews>
    <sheetView view="pageBreakPreview" zoomScale="98" zoomScaleNormal="70" zoomScaleSheetLayoutView="98" zoomScalePageLayoutView="0" workbookViewId="0" topLeftCell="A49">
      <selection activeCell="AK24" sqref="AK24"/>
    </sheetView>
  </sheetViews>
  <sheetFormatPr defaultColWidth="9.00390625" defaultRowHeight="12.75"/>
  <cols>
    <col min="1" max="1" width="3.875" style="4" customWidth="1"/>
    <col min="2" max="2" width="5.75390625" style="4" customWidth="1"/>
    <col min="3" max="4" width="8.75390625" style="4" customWidth="1"/>
    <col min="5" max="5" width="3.375" style="4" customWidth="1"/>
    <col min="6" max="45" width="2.375" style="4" customWidth="1"/>
    <col min="46" max="46" width="7.75390625" style="202" customWidth="1"/>
    <col min="47" max="47" width="4.625" style="4" hidden="1" customWidth="1"/>
    <col min="48" max="16384" width="9.125" style="4" customWidth="1"/>
  </cols>
  <sheetData>
    <row r="1" spans="1:47" ht="17.25" customHeight="1">
      <c r="A1" s="405" t="str">
        <f>'K. Bilgiler'!H14&amp;" EĞİTİM ÖĞRETİM YILI "&amp;'K. Bilgiler'!H6</f>
        <v> EĞİTİM ÖĞRETİM YILI SULTANGAZİ ANADOLU LİSESİ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20">
        <f>'Yazılı Tarihleri'!D4</f>
        <v>0</v>
      </c>
      <c r="AR1" s="421"/>
      <c r="AS1" s="421"/>
      <c r="AT1" s="421"/>
      <c r="AU1" s="422"/>
    </row>
    <row r="2" spans="1:47" ht="16.5" customHeight="1">
      <c r="A2" s="403" t="str">
        <f>'K. Bilgiler'!H10&amp;" / "&amp;'K. Bilgiler'!H12&amp;" SINIFI "&amp;'K. Bilgiler'!H8&amp;" DERSİ "&amp;'K. Bilgiler'!H16&amp;" DÖNEM 3. SINAV ANALİZİ"</f>
        <v> /  SINIFI  DERSİ  DÖNEM 3. SINAV ANALİZİ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3"/>
      <c r="AL2" s="403"/>
      <c r="AM2" s="403"/>
      <c r="AN2" s="403"/>
      <c r="AO2" s="403"/>
      <c r="AP2" s="426"/>
      <c r="AQ2" s="423"/>
      <c r="AR2" s="424"/>
      <c r="AS2" s="424"/>
      <c r="AT2" s="424"/>
      <c r="AU2" s="425"/>
    </row>
    <row r="3" spans="1:47" ht="84.75" customHeight="1">
      <c r="A3" s="398" t="s">
        <v>85</v>
      </c>
      <c r="B3" s="399"/>
      <c r="C3" s="399"/>
      <c r="D3" s="399"/>
      <c r="E3" s="400"/>
      <c r="F3" s="145" t="s">
        <v>113</v>
      </c>
      <c r="G3" s="145" t="s">
        <v>114</v>
      </c>
      <c r="H3" s="145" t="s">
        <v>115</v>
      </c>
      <c r="I3" s="145" t="s">
        <v>113</v>
      </c>
      <c r="J3" s="145" t="s">
        <v>116</v>
      </c>
      <c r="K3" s="145" t="s">
        <v>117</v>
      </c>
      <c r="L3" s="145" t="s">
        <v>116</v>
      </c>
      <c r="M3" s="145" t="s">
        <v>118</v>
      </c>
      <c r="N3" s="145" t="s">
        <v>110</v>
      </c>
      <c r="O3" s="145" t="s">
        <v>118</v>
      </c>
      <c r="P3" s="145" t="s">
        <v>119</v>
      </c>
      <c r="Q3" s="145" t="s">
        <v>120</v>
      </c>
      <c r="R3" s="145" t="s">
        <v>121</v>
      </c>
      <c r="S3" s="145" t="s">
        <v>121</v>
      </c>
      <c r="T3" s="145" t="s">
        <v>121</v>
      </c>
      <c r="U3" s="145" t="s">
        <v>121</v>
      </c>
      <c r="V3" s="145" t="s">
        <v>121</v>
      </c>
      <c r="W3" s="145" t="s">
        <v>121</v>
      </c>
      <c r="X3" s="145" t="s">
        <v>121</v>
      </c>
      <c r="Y3" s="145" t="s">
        <v>121</v>
      </c>
      <c r="Z3" s="145" t="s">
        <v>121</v>
      </c>
      <c r="AA3" s="145" t="s">
        <v>121</v>
      </c>
      <c r="AB3" s="145" t="s">
        <v>121</v>
      </c>
      <c r="AC3" s="145" t="s">
        <v>121</v>
      </c>
      <c r="AD3" s="145" t="s">
        <v>121</v>
      </c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209"/>
      <c r="AR3" s="209"/>
      <c r="AS3" s="210"/>
      <c r="AT3" s="427"/>
      <c r="AU3" s="428"/>
    </row>
    <row r="4" spans="1:47" ht="12.75" customHeight="1">
      <c r="A4" s="386" t="s">
        <v>28</v>
      </c>
      <c r="B4" s="386"/>
      <c r="C4" s="386"/>
      <c r="D4" s="386"/>
      <c r="E4" s="386"/>
      <c r="F4" s="18">
        <f>IF('NOT Baremi'!E19=0," ",'NOT Baremi'!E19)</f>
        <v>4</v>
      </c>
      <c r="G4" s="18">
        <f>IF('NOT Baremi'!F19=0," ",'NOT Baremi'!F19)</f>
        <v>4</v>
      </c>
      <c r="H4" s="18">
        <f>IF('NOT Baremi'!G19=0," ",'NOT Baremi'!G19)</f>
        <v>4</v>
      </c>
      <c r="I4" s="18">
        <f>IF('NOT Baremi'!H19=0," ",'NOT Baremi'!H19)</f>
        <v>4</v>
      </c>
      <c r="J4" s="18">
        <f>IF('NOT Baremi'!I19=0," ",'NOT Baremi'!I19)</f>
        <v>4</v>
      </c>
      <c r="K4" s="18">
        <f>IF('NOT Baremi'!J19=0," ",'NOT Baremi'!J19)</f>
        <v>4</v>
      </c>
      <c r="L4" s="18">
        <f>IF('NOT Baremi'!K19=0," ",'NOT Baremi'!K19)</f>
        <v>4</v>
      </c>
      <c r="M4" s="18">
        <f>IF('NOT Baremi'!L19=0," ",'NOT Baremi'!L19)</f>
        <v>4</v>
      </c>
      <c r="N4" s="18">
        <f>IF('NOT Baremi'!M19=0," ",'NOT Baremi'!M19)</f>
        <v>4</v>
      </c>
      <c r="O4" s="18">
        <f>IF('NOT Baremi'!N19=0," ",'NOT Baremi'!N19)</f>
        <v>4</v>
      </c>
      <c r="P4" s="18">
        <f>IF('NOT Baremi'!O19=0," ",'NOT Baremi'!O19)</f>
        <v>4</v>
      </c>
      <c r="Q4" s="18">
        <f>IF('NOT Baremi'!P19=0," ",'NOT Baremi'!P19)</f>
        <v>4</v>
      </c>
      <c r="R4" s="18">
        <f>IF('NOT Baremi'!Q19=0," ",'NOT Baremi'!Q19)</f>
        <v>4</v>
      </c>
      <c r="S4" s="18">
        <f>IF('NOT Baremi'!R19=0," ",'NOT Baremi'!R19)</f>
        <v>4</v>
      </c>
      <c r="T4" s="18">
        <f>IF('NOT Baremi'!S19=0," ",'NOT Baremi'!S19)</f>
        <v>4</v>
      </c>
      <c r="U4" s="18">
        <f>IF('NOT Baremi'!T19=0," ",'NOT Baremi'!T19)</f>
        <v>4</v>
      </c>
      <c r="V4" s="18">
        <f>IF('NOT Baremi'!U19=0," ",'NOT Baremi'!U19)</f>
        <v>4</v>
      </c>
      <c r="W4" s="18">
        <f>IF('NOT Baremi'!V19=0," ",'NOT Baremi'!V19)</f>
        <v>4</v>
      </c>
      <c r="X4" s="18">
        <f>IF('NOT Baremi'!W19=0," ",'NOT Baremi'!W19)</f>
        <v>4</v>
      </c>
      <c r="Y4" s="18">
        <f>IF('NOT Baremi'!X19=0," ",'NOT Baremi'!X19)</f>
        <v>4</v>
      </c>
      <c r="Z4" s="18">
        <f>IF('NOT Baremi'!Y19=0," ",'NOT Baremi'!Y19)</f>
        <v>4</v>
      </c>
      <c r="AA4" s="18">
        <f>IF('NOT Baremi'!Z19=0," ",'NOT Baremi'!Z19)</f>
        <v>4</v>
      </c>
      <c r="AB4" s="18">
        <f>IF('NOT Baremi'!AA19=0," ",'NOT Baremi'!AA19)</f>
        <v>4</v>
      </c>
      <c r="AC4" s="18">
        <f>IF('NOT Baremi'!AB19=0," ",'NOT Baremi'!AB19)</f>
        <v>4</v>
      </c>
      <c r="AD4" s="18">
        <f>IF('NOT Baremi'!AC19=0," ",'NOT Baremi'!AC19)</f>
        <v>4</v>
      </c>
      <c r="AE4" s="18" t="str">
        <f>IF('NOT Baremi'!AD19=0," ",'NOT Baremi'!AD19)</f>
        <v> </v>
      </c>
      <c r="AF4" s="18" t="str">
        <f>IF('NOT Baremi'!AE19=0," ",'NOT Baremi'!AE19)</f>
        <v> </v>
      </c>
      <c r="AG4" s="18" t="str">
        <f>IF('NOT Baremi'!AF19=0," ",'NOT Baremi'!AF19)</f>
        <v> </v>
      </c>
      <c r="AH4" s="18" t="str">
        <f>IF('NOT Baremi'!AG19=0," ",'NOT Baremi'!AG19)</f>
        <v> </v>
      </c>
      <c r="AI4" s="18" t="str">
        <f>IF('NOT Baremi'!AH19=0," ",'NOT Baremi'!AH19)</f>
        <v> </v>
      </c>
      <c r="AJ4" s="18" t="str">
        <f>IF('NOT Baremi'!AI19=0," ",'NOT Baremi'!AI19)</f>
        <v> </v>
      </c>
      <c r="AK4" s="18" t="str">
        <f>IF('NOT Baremi'!AJ19=0," ",'NOT Baremi'!AJ19)</f>
        <v> </v>
      </c>
      <c r="AL4" s="18" t="str">
        <f>IF('NOT Baremi'!AK19=0," ",'NOT Baremi'!AK19)</f>
        <v> </v>
      </c>
      <c r="AM4" s="18" t="str">
        <f>IF('NOT Baremi'!AL19=0," ",'NOT Baremi'!AL19)</f>
        <v> </v>
      </c>
      <c r="AN4" s="18" t="str">
        <f>IF('NOT Baremi'!AM19=0," ",'NOT Baremi'!AM19)</f>
        <v> </v>
      </c>
      <c r="AO4" s="18" t="str">
        <f>IF('NOT Baremi'!AN19=0," ",'NOT Baremi'!AN19)</f>
        <v> </v>
      </c>
      <c r="AP4" s="18" t="str">
        <f>IF('NOT Baremi'!AO19=0," ",'NOT Baremi'!AO19)</f>
        <v> </v>
      </c>
      <c r="AQ4" s="18" t="str">
        <f>IF('NOT Baremi'!AP19=0," ",'NOT Baremi'!AP19)</f>
        <v> </v>
      </c>
      <c r="AR4" s="18" t="str">
        <f>IF('NOT Baremi'!AQ19=0," ",'NOT Baremi'!AQ19)</f>
        <v> </v>
      </c>
      <c r="AS4" s="179" t="str">
        <f>IF('NOT Baremi'!AR19=0," ",'NOT Baremi'!AR19)</f>
        <v> </v>
      </c>
      <c r="AT4" s="208">
        <f>IF(SUM(F4:AS4)=0," ",SUM(F4:AS4))</f>
        <v>100</v>
      </c>
      <c r="AU4" s="429" t="s">
        <v>26</v>
      </c>
    </row>
    <row r="5" spans="1:47" ht="38.25">
      <c r="A5" s="39" t="s">
        <v>0</v>
      </c>
      <c r="B5" s="39" t="s">
        <v>36</v>
      </c>
      <c r="C5" s="387" t="s">
        <v>27</v>
      </c>
      <c r="D5" s="387"/>
      <c r="E5" s="387"/>
      <c r="F5" s="17" t="str">
        <f>IF('NOT Baremi'!E19&gt;0,'NOT Baremi'!E18&amp;"."&amp;"SORU"," ")</f>
        <v>1.SORU</v>
      </c>
      <c r="G5" s="17" t="str">
        <f>IF('NOT Baremi'!F19&gt;0,'NOT Baremi'!F18&amp;"."&amp;"SORU"," ")</f>
        <v>2.SORU</v>
      </c>
      <c r="H5" s="17" t="str">
        <f>IF('NOT Baremi'!G19&gt;0,'NOT Baremi'!G18&amp;"."&amp;"SORU"," ")</f>
        <v>3.SORU</v>
      </c>
      <c r="I5" s="17" t="str">
        <f>IF('NOT Baremi'!H19&gt;0,'NOT Baremi'!H18&amp;"."&amp;"SORU"," ")</f>
        <v>4.SORU</v>
      </c>
      <c r="J5" s="17" t="str">
        <f>IF('NOT Baremi'!I19&gt;0,'NOT Baremi'!I18&amp;"."&amp;"SORU"," ")</f>
        <v>5.SORU</v>
      </c>
      <c r="K5" s="17" t="str">
        <f>IF('NOT Baremi'!J19&gt;0,'NOT Baremi'!J18&amp;"."&amp;"SORU"," ")</f>
        <v>6.SORU</v>
      </c>
      <c r="L5" s="17" t="str">
        <f>IF('NOT Baremi'!K19&gt;0,'NOT Baremi'!K18&amp;"."&amp;"SORU"," ")</f>
        <v>7.SORU</v>
      </c>
      <c r="M5" s="17" t="str">
        <f>IF('NOT Baremi'!L19&gt;0,'NOT Baremi'!L18&amp;"."&amp;"SORU"," ")</f>
        <v>8.SORU</v>
      </c>
      <c r="N5" s="17" t="str">
        <f>IF('NOT Baremi'!M19&gt;0,'NOT Baremi'!M18&amp;"."&amp;"SORU"," ")</f>
        <v>9.SORU</v>
      </c>
      <c r="O5" s="17" t="str">
        <f>IF('NOT Baremi'!N19&gt;0,'NOT Baremi'!N18&amp;"."&amp;"SORU"," ")</f>
        <v>10.SORU</v>
      </c>
      <c r="P5" s="17" t="str">
        <f>IF('NOT Baremi'!O19&gt;0,'NOT Baremi'!O18&amp;"."&amp;"SORU"," ")</f>
        <v>11.SORU</v>
      </c>
      <c r="Q5" s="17" t="str">
        <f>IF('NOT Baremi'!P19&gt;0,'NOT Baremi'!P18&amp;"."&amp;"SORU"," ")</f>
        <v>12.SORU</v>
      </c>
      <c r="R5" s="17" t="str">
        <f>IF('NOT Baremi'!Q19&gt;0,'NOT Baremi'!Q18&amp;"."&amp;"SORU"," ")</f>
        <v>13.SORU</v>
      </c>
      <c r="S5" s="17" t="str">
        <f>IF('NOT Baremi'!R19&gt;0,'NOT Baremi'!R18&amp;"."&amp;"SORU"," ")</f>
        <v>14.SORU</v>
      </c>
      <c r="T5" s="17" t="str">
        <f>IF('NOT Baremi'!S19&gt;0,'NOT Baremi'!S18&amp;"."&amp;"SORU"," ")</f>
        <v>15.SORU</v>
      </c>
      <c r="U5" s="17" t="str">
        <f>IF('NOT Baremi'!T19&gt;0,'NOT Baremi'!T18&amp;"."&amp;"SORU"," ")</f>
        <v>16.SORU</v>
      </c>
      <c r="V5" s="17" t="str">
        <f>IF('NOT Baremi'!U19&gt;0,'NOT Baremi'!U18&amp;"."&amp;"SORU"," ")</f>
        <v>17.SORU</v>
      </c>
      <c r="W5" s="17" t="str">
        <f>IF('NOT Baremi'!V19&gt;0,'NOT Baremi'!V18&amp;"."&amp;"SORU"," ")</f>
        <v>18.SORU</v>
      </c>
      <c r="X5" s="17" t="str">
        <f>IF('NOT Baremi'!W19&gt;0,'NOT Baremi'!W18&amp;"."&amp;"SORU"," ")</f>
        <v>19.SORU</v>
      </c>
      <c r="Y5" s="17" t="str">
        <f>IF('NOT Baremi'!X19&gt;0,'NOT Baremi'!X18&amp;"."&amp;"SORU"," ")</f>
        <v>20.SORU</v>
      </c>
      <c r="Z5" s="17" t="str">
        <f>IF('NOT Baremi'!Y19&gt;0,'NOT Baremi'!Y18&amp;"."&amp;"SORU"," ")</f>
        <v>21.SORU</v>
      </c>
      <c r="AA5" s="17" t="str">
        <f>IF('NOT Baremi'!Z19&gt;0,'NOT Baremi'!Z18&amp;"."&amp;"SORU"," ")</f>
        <v>22.SORU</v>
      </c>
      <c r="AB5" s="17" t="str">
        <f>IF('NOT Baremi'!AA19&gt;0,'NOT Baremi'!AA18&amp;"."&amp;"SORU"," ")</f>
        <v>23.SORU</v>
      </c>
      <c r="AC5" s="17" t="str">
        <f>IF('NOT Baremi'!AB19&gt;0,'NOT Baremi'!AB18&amp;"."&amp;"SORU"," ")</f>
        <v>24.SORU</v>
      </c>
      <c r="AD5" s="17" t="str">
        <f>IF('NOT Baremi'!AC19&gt;0,'NOT Baremi'!AC18&amp;"."&amp;"SORU"," ")</f>
        <v>25.SORU</v>
      </c>
      <c r="AE5" s="17" t="str">
        <f>IF('NOT Baremi'!AD19&gt;0,'NOT Baremi'!AD18&amp;"."&amp;"SORU"," ")</f>
        <v> </v>
      </c>
      <c r="AF5" s="17" t="str">
        <f>IF('NOT Baremi'!AE19&gt;0,'NOT Baremi'!AE18&amp;"."&amp;"SORU"," ")</f>
        <v> </v>
      </c>
      <c r="AG5" s="17" t="str">
        <f>IF('NOT Baremi'!AF19&gt;0,'NOT Baremi'!AF18&amp;"."&amp;"SORU"," ")</f>
        <v> </v>
      </c>
      <c r="AH5" s="17" t="str">
        <f>IF('NOT Baremi'!AG19&gt;0,'NOT Baremi'!AG18&amp;"."&amp;"SORU"," ")</f>
        <v> </v>
      </c>
      <c r="AI5" s="17" t="str">
        <f>IF('NOT Baremi'!AH19&gt;0,'NOT Baremi'!AH18&amp;"."&amp;"SORU"," ")</f>
        <v> </v>
      </c>
      <c r="AJ5" s="17" t="str">
        <f>IF('NOT Baremi'!AI19&gt;0,'NOT Baremi'!AI18&amp;"."&amp;"SORU"," ")</f>
        <v> </v>
      </c>
      <c r="AK5" s="17" t="str">
        <f>IF('NOT Baremi'!AJ19&gt;0,'NOT Baremi'!AJ18&amp;"."&amp;"SORU"," ")</f>
        <v> </v>
      </c>
      <c r="AL5" s="17" t="str">
        <f>IF('NOT Baremi'!AK19&gt;0,'NOT Baremi'!AK18&amp;"."&amp;"SORU"," ")</f>
        <v> </v>
      </c>
      <c r="AM5" s="17" t="str">
        <f>IF('NOT Baremi'!AL19&gt;0,'NOT Baremi'!AL18&amp;"."&amp;"SORU"," ")</f>
        <v> </v>
      </c>
      <c r="AN5" s="17" t="str">
        <f>IF('NOT Baremi'!AM19&gt;0,'NOT Baremi'!AM18&amp;"."&amp;"SORU"," ")</f>
        <v> </v>
      </c>
      <c r="AO5" s="17" t="str">
        <f>IF('NOT Baremi'!AN19&gt;0,'NOT Baremi'!AN18&amp;"."&amp;"SORU"," ")</f>
        <v> </v>
      </c>
      <c r="AP5" s="17" t="str">
        <f>IF('NOT Baremi'!AO19&gt;0,'NOT Baremi'!AO18&amp;"."&amp;"SORU"," ")</f>
        <v> </v>
      </c>
      <c r="AQ5" s="17" t="str">
        <f>IF('NOT Baremi'!AP19&gt;0,'NOT Baremi'!AP18&amp;"."&amp;"SORU"," ")</f>
        <v> </v>
      </c>
      <c r="AR5" s="17" t="str">
        <f>IF('NOT Baremi'!AQ19&gt;0,'NOT Baremi'!AQ18&amp;"."&amp;"SORU"," ")</f>
        <v> </v>
      </c>
      <c r="AS5" s="180" t="str">
        <f>IF('NOT Baremi'!AR19&gt;0,'NOT Baremi'!AR18&amp;"."&amp;"SORU"," ")</f>
        <v> </v>
      </c>
      <c r="AT5" s="197" t="s">
        <v>31</v>
      </c>
      <c r="AU5" s="430"/>
    </row>
    <row r="6" spans="1:47" ht="12" customHeight="1">
      <c r="A6" s="40" t="str">
        <f>'S. Listesi'!E4</f>
        <v> </v>
      </c>
      <c r="B6" s="41" t="str">
        <f>IF('S. Listesi'!F4=0," ",'S. Listesi'!F4)</f>
        <v> </v>
      </c>
      <c r="C6" s="370" t="str">
        <f>IF('S. Listesi'!G4=0," ",'S. Listesi'!G4)</f>
        <v> </v>
      </c>
      <c r="D6" s="370"/>
      <c r="E6" s="370"/>
      <c r="F6" s="160">
        <v>4</v>
      </c>
      <c r="G6" s="160">
        <v>4</v>
      </c>
      <c r="H6" s="160">
        <v>4</v>
      </c>
      <c r="I6" s="160">
        <v>4</v>
      </c>
      <c r="J6" s="160">
        <v>4</v>
      </c>
      <c r="K6" s="160">
        <v>4</v>
      </c>
      <c r="L6" s="160">
        <v>4</v>
      </c>
      <c r="M6" s="160">
        <v>4</v>
      </c>
      <c r="N6" s="160">
        <v>4</v>
      </c>
      <c r="O6" s="160">
        <v>4</v>
      </c>
      <c r="P6" s="160">
        <v>4</v>
      </c>
      <c r="Q6" s="160">
        <v>4</v>
      </c>
      <c r="R6" s="160">
        <v>4</v>
      </c>
      <c r="S6" s="160">
        <v>4</v>
      </c>
      <c r="T6" s="160">
        <v>4</v>
      </c>
      <c r="U6" s="160">
        <v>4</v>
      </c>
      <c r="V6" s="160">
        <v>4</v>
      </c>
      <c r="W6" s="160">
        <v>4</v>
      </c>
      <c r="X6" s="160">
        <v>4</v>
      </c>
      <c r="Y6" s="160">
        <v>4</v>
      </c>
      <c r="Z6" s="160">
        <v>4</v>
      </c>
      <c r="AA6" s="160">
        <v>4</v>
      </c>
      <c r="AB6" s="160">
        <v>4</v>
      </c>
      <c r="AC6" s="160">
        <v>4</v>
      </c>
      <c r="AD6" s="160">
        <v>4</v>
      </c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81"/>
      <c r="AT6" s="198">
        <f>IF(COUNTBLANK(F6:AS6)=COLUMNS(F6:AS6)," ",IF(SUM(F6:AS6)=0,0,SUM(F6:AS6)))</f>
        <v>100</v>
      </c>
      <c r="AU6" s="192">
        <f>IF(AT6=" "," ",IF(AT6&gt;=85,5,IF(AT6&gt;=70,4,IF(AT6&gt;=60,3,IF(AT6&gt;=50,2,IF(AT6&gt;=0,1,0))))))</f>
        <v>5</v>
      </c>
    </row>
    <row r="7" spans="1:47" ht="12" customHeight="1">
      <c r="A7" s="40" t="str">
        <f>'S. Listesi'!E5</f>
        <v> </v>
      </c>
      <c r="B7" s="41" t="str">
        <f>IF('S. Listesi'!F5=0," ",'S. Listesi'!F5)</f>
        <v> </v>
      </c>
      <c r="C7" s="370" t="str">
        <f>IF('S. Listesi'!G5=0," ",'S. Listesi'!G5)</f>
        <v> </v>
      </c>
      <c r="D7" s="370"/>
      <c r="E7" s="370"/>
      <c r="F7" s="149">
        <v>4</v>
      </c>
      <c r="G7" s="149">
        <v>4</v>
      </c>
      <c r="H7" s="149">
        <v>4</v>
      </c>
      <c r="I7" s="149">
        <v>4</v>
      </c>
      <c r="J7" s="149">
        <v>4</v>
      </c>
      <c r="K7" s="149">
        <v>4</v>
      </c>
      <c r="L7" s="149">
        <v>4</v>
      </c>
      <c r="M7" s="149">
        <v>4</v>
      </c>
      <c r="N7" s="149">
        <v>4</v>
      </c>
      <c r="O7" s="149">
        <v>4</v>
      </c>
      <c r="P7" s="149">
        <v>4</v>
      </c>
      <c r="Q7" s="149">
        <v>4</v>
      </c>
      <c r="R7" s="149">
        <v>4</v>
      </c>
      <c r="S7" s="149">
        <v>4</v>
      </c>
      <c r="T7" s="149">
        <v>4</v>
      </c>
      <c r="U7" s="149">
        <v>4</v>
      </c>
      <c r="V7" s="149">
        <v>4</v>
      </c>
      <c r="W7" s="149">
        <v>4</v>
      </c>
      <c r="X7" s="149">
        <v>4</v>
      </c>
      <c r="Y7" s="149">
        <v>4</v>
      </c>
      <c r="Z7" s="144">
        <v>4</v>
      </c>
      <c r="AA7" s="144">
        <v>4</v>
      </c>
      <c r="AB7" s="144">
        <v>4</v>
      </c>
      <c r="AC7" s="144">
        <v>4</v>
      </c>
      <c r="AD7" s="144">
        <v>4</v>
      </c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82"/>
      <c r="AT7" s="198">
        <f aca="true" t="shared" si="0" ref="AT7:AT45">IF(COUNTBLANK(F7:AS7)=COLUMNS(F7:AS7)," ",IF(SUM(F7:AS7)=0,0,SUM(F7:AS7)))</f>
        <v>100</v>
      </c>
      <c r="AU7" s="192">
        <f aca="true" t="shared" si="1" ref="AU7:AU45">IF(AT7=" "," ",IF(AT7&gt;=85,5,IF(AT7&gt;=70,4,IF(AT7&gt;=60,3,IF(AT7&gt;=50,2,IF(AT7&gt;=0,1,0))))))</f>
        <v>5</v>
      </c>
    </row>
    <row r="8" spans="1:47" ht="12" customHeight="1">
      <c r="A8" s="40" t="str">
        <f>'S. Listesi'!E6</f>
        <v> </v>
      </c>
      <c r="B8" s="41" t="str">
        <f>IF('S. Listesi'!F6=0," ",'S. Listesi'!F6)</f>
        <v> </v>
      </c>
      <c r="C8" s="370" t="str">
        <f>IF('S. Listesi'!G6=0," ",'S. Listesi'!G6)</f>
        <v> </v>
      </c>
      <c r="D8" s="370"/>
      <c r="E8" s="370"/>
      <c r="F8" s="160">
        <v>4</v>
      </c>
      <c r="G8" s="160">
        <v>4</v>
      </c>
      <c r="H8" s="160">
        <v>4</v>
      </c>
      <c r="I8" s="160">
        <v>4</v>
      </c>
      <c r="J8" s="160">
        <v>4</v>
      </c>
      <c r="K8" s="160">
        <v>4</v>
      </c>
      <c r="L8" s="160">
        <v>4</v>
      </c>
      <c r="M8" s="160">
        <v>4</v>
      </c>
      <c r="N8" s="160">
        <v>4</v>
      </c>
      <c r="O8" s="160">
        <v>4</v>
      </c>
      <c r="P8" s="160">
        <v>4</v>
      </c>
      <c r="Q8" s="160">
        <v>4</v>
      </c>
      <c r="R8" s="160">
        <v>4</v>
      </c>
      <c r="S8" s="160">
        <v>4</v>
      </c>
      <c r="T8" s="160">
        <v>4</v>
      </c>
      <c r="U8" s="160">
        <v>4</v>
      </c>
      <c r="V8" s="160">
        <v>4</v>
      </c>
      <c r="W8" s="160">
        <v>4</v>
      </c>
      <c r="X8" s="160">
        <v>4</v>
      </c>
      <c r="Y8" s="160">
        <v>4</v>
      </c>
      <c r="Z8" s="160">
        <v>4</v>
      </c>
      <c r="AA8" s="160">
        <v>4</v>
      </c>
      <c r="AB8" s="160">
        <v>4</v>
      </c>
      <c r="AC8" s="160">
        <v>4</v>
      </c>
      <c r="AD8" s="160">
        <v>4</v>
      </c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81"/>
      <c r="AT8" s="198">
        <f t="shared" si="0"/>
        <v>100</v>
      </c>
      <c r="AU8" s="192">
        <f t="shared" si="1"/>
        <v>5</v>
      </c>
    </row>
    <row r="9" spans="1:47" ht="12" customHeight="1">
      <c r="A9" s="40" t="str">
        <f>'S. Listesi'!E7</f>
        <v> </v>
      </c>
      <c r="B9" s="41" t="str">
        <f>IF('S. Listesi'!F7=0," ",'S. Listesi'!F7)</f>
        <v> </v>
      </c>
      <c r="C9" s="370" t="str">
        <f>IF('S. Listesi'!G7=0," ",'S. Listesi'!G7)</f>
        <v> </v>
      </c>
      <c r="D9" s="370"/>
      <c r="E9" s="370"/>
      <c r="F9" s="149">
        <v>4</v>
      </c>
      <c r="G9" s="149">
        <v>4</v>
      </c>
      <c r="H9" s="149">
        <v>4</v>
      </c>
      <c r="I9" s="149">
        <v>4</v>
      </c>
      <c r="J9" s="149">
        <v>4</v>
      </c>
      <c r="K9" s="149">
        <v>4</v>
      </c>
      <c r="L9" s="149">
        <v>4</v>
      </c>
      <c r="M9" s="149">
        <v>4</v>
      </c>
      <c r="N9" s="149">
        <v>4</v>
      </c>
      <c r="O9" s="149">
        <v>4</v>
      </c>
      <c r="P9" s="149">
        <v>4</v>
      </c>
      <c r="Q9" s="149">
        <v>4</v>
      </c>
      <c r="R9" s="149">
        <v>4</v>
      </c>
      <c r="S9" s="149">
        <v>4</v>
      </c>
      <c r="T9" s="149">
        <v>4</v>
      </c>
      <c r="U9" s="149">
        <v>4</v>
      </c>
      <c r="V9" s="149">
        <v>4</v>
      </c>
      <c r="W9" s="149">
        <v>4</v>
      </c>
      <c r="X9" s="149">
        <v>4</v>
      </c>
      <c r="Y9" s="149">
        <v>4</v>
      </c>
      <c r="Z9" s="144">
        <v>4</v>
      </c>
      <c r="AA9" s="144">
        <v>4</v>
      </c>
      <c r="AB9" s="144">
        <v>4</v>
      </c>
      <c r="AC9" s="144">
        <v>4</v>
      </c>
      <c r="AD9" s="144">
        <v>4</v>
      </c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82"/>
      <c r="AT9" s="198">
        <f t="shared" si="0"/>
        <v>100</v>
      </c>
      <c r="AU9" s="192">
        <f t="shared" si="1"/>
        <v>5</v>
      </c>
    </row>
    <row r="10" spans="1:47" ht="12" customHeight="1">
      <c r="A10" s="40" t="str">
        <f>'S. Listesi'!E8</f>
        <v> </v>
      </c>
      <c r="B10" s="41" t="str">
        <f>IF('S. Listesi'!F8=0," ",'S. Listesi'!F8)</f>
        <v> </v>
      </c>
      <c r="C10" s="370" t="str">
        <f>IF('S. Listesi'!G8=0," ",'S. Listesi'!G8)</f>
        <v> </v>
      </c>
      <c r="D10" s="370"/>
      <c r="E10" s="370"/>
      <c r="F10" s="160">
        <v>4</v>
      </c>
      <c r="G10" s="160">
        <v>4</v>
      </c>
      <c r="H10" s="160">
        <v>4</v>
      </c>
      <c r="I10" s="160">
        <v>4</v>
      </c>
      <c r="J10" s="160">
        <v>4</v>
      </c>
      <c r="K10" s="160">
        <v>4</v>
      </c>
      <c r="L10" s="160">
        <v>4</v>
      </c>
      <c r="M10" s="160">
        <v>4</v>
      </c>
      <c r="N10" s="160">
        <v>4</v>
      </c>
      <c r="O10" s="160">
        <v>4</v>
      </c>
      <c r="P10" s="160">
        <v>4</v>
      </c>
      <c r="Q10" s="160">
        <v>4</v>
      </c>
      <c r="R10" s="160">
        <v>4</v>
      </c>
      <c r="S10" s="160">
        <v>4</v>
      </c>
      <c r="T10" s="160">
        <v>4</v>
      </c>
      <c r="U10" s="160">
        <v>4</v>
      </c>
      <c r="V10" s="160">
        <v>4</v>
      </c>
      <c r="W10" s="160">
        <v>4</v>
      </c>
      <c r="X10" s="160">
        <v>4</v>
      </c>
      <c r="Y10" s="160">
        <v>4</v>
      </c>
      <c r="Z10" s="160">
        <v>4</v>
      </c>
      <c r="AA10" s="160">
        <v>4</v>
      </c>
      <c r="AB10" s="160">
        <v>4</v>
      </c>
      <c r="AC10" s="160">
        <v>4</v>
      </c>
      <c r="AD10" s="160">
        <v>4</v>
      </c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81"/>
      <c r="AT10" s="198">
        <f t="shared" si="0"/>
        <v>100</v>
      </c>
      <c r="AU10" s="192">
        <f t="shared" si="1"/>
        <v>5</v>
      </c>
    </row>
    <row r="11" spans="1:47" ht="12" customHeight="1">
      <c r="A11" s="40" t="str">
        <f>'S. Listesi'!E9</f>
        <v> </v>
      </c>
      <c r="B11" s="41" t="str">
        <f>IF('S. Listesi'!F9=0," ",'S. Listesi'!F9)</f>
        <v> </v>
      </c>
      <c r="C11" s="370" t="str">
        <f>IF('S. Listesi'!G9=0," ",'S. Listesi'!G9)</f>
        <v> </v>
      </c>
      <c r="D11" s="370"/>
      <c r="E11" s="370"/>
      <c r="F11" s="149">
        <v>4</v>
      </c>
      <c r="G11" s="149">
        <v>4</v>
      </c>
      <c r="H11" s="149">
        <v>4</v>
      </c>
      <c r="I11" s="149">
        <v>4</v>
      </c>
      <c r="J11" s="149">
        <v>4</v>
      </c>
      <c r="K11" s="149">
        <v>4</v>
      </c>
      <c r="L11" s="149">
        <v>4</v>
      </c>
      <c r="M11" s="149">
        <v>4</v>
      </c>
      <c r="N11" s="149">
        <v>4</v>
      </c>
      <c r="O11" s="149">
        <v>4</v>
      </c>
      <c r="P11" s="149">
        <v>4</v>
      </c>
      <c r="Q11" s="149">
        <v>4</v>
      </c>
      <c r="R11" s="149">
        <v>4</v>
      </c>
      <c r="S11" s="149">
        <v>4</v>
      </c>
      <c r="T11" s="149">
        <v>4</v>
      </c>
      <c r="U11" s="149">
        <v>4</v>
      </c>
      <c r="V11" s="149">
        <v>4</v>
      </c>
      <c r="W11" s="149">
        <v>4</v>
      </c>
      <c r="X11" s="149">
        <v>4</v>
      </c>
      <c r="Y11" s="149">
        <v>4</v>
      </c>
      <c r="Z11" s="144">
        <v>4</v>
      </c>
      <c r="AA11" s="144">
        <v>4</v>
      </c>
      <c r="AB11" s="144">
        <v>4</v>
      </c>
      <c r="AC11" s="144">
        <v>4</v>
      </c>
      <c r="AD11" s="144">
        <v>4</v>
      </c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82"/>
      <c r="AT11" s="198">
        <f t="shared" si="0"/>
        <v>100</v>
      </c>
      <c r="AU11" s="192">
        <f t="shared" si="1"/>
        <v>5</v>
      </c>
    </row>
    <row r="12" spans="1:47" ht="12" customHeight="1">
      <c r="A12" s="40" t="str">
        <f>'S. Listesi'!E10</f>
        <v> </v>
      </c>
      <c r="B12" s="41" t="str">
        <f>IF('S. Listesi'!F10=0," ",'S. Listesi'!F10)</f>
        <v> </v>
      </c>
      <c r="C12" s="370" t="str">
        <f>IF('S. Listesi'!G10=0," ",'S. Listesi'!G10)</f>
        <v> </v>
      </c>
      <c r="D12" s="370"/>
      <c r="E12" s="370"/>
      <c r="F12" s="160">
        <v>4</v>
      </c>
      <c r="G12" s="160">
        <v>4</v>
      </c>
      <c r="H12" s="160">
        <v>4</v>
      </c>
      <c r="I12" s="160">
        <v>4</v>
      </c>
      <c r="J12" s="160">
        <v>4</v>
      </c>
      <c r="K12" s="160">
        <v>4</v>
      </c>
      <c r="L12" s="160">
        <v>4</v>
      </c>
      <c r="M12" s="160">
        <v>4</v>
      </c>
      <c r="N12" s="160">
        <v>4</v>
      </c>
      <c r="O12" s="160">
        <v>4</v>
      </c>
      <c r="P12" s="160">
        <v>4</v>
      </c>
      <c r="Q12" s="160">
        <v>4</v>
      </c>
      <c r="R12" s="160">
        <v>4</v>
      </c>
      <c r="S12" s="160">
        <v>4</v>
      </c>
      <c r="T12" s="160">
        <v>4</v>
      </c>
      <c r="U12" s="160">
        <v>4</v>
      </c>
      <c r="V12" s="160">
        <v>4</v>
      </c>
      <c r="W12" s="160">
        <v>4</v>
      </c>
      <c r="X12" s="160">
        <v>4</v>
      </c>
      <c r="Y12" s="160">
        <v>4</v>
      </c>
      <c r="Z12" s="160">
        <v>4</v>
      </c>
      <c r="AA12" s="160">
        <v>4</v>
      </c>
      <c r="AB12" s="160">
        <v>4</v>
      </c>
      <c r="AC12" s="160">
        <v>4</v>
      </c>
      <c r="AD12" s="160">
        <v>4</v>
      </c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81"/>
      <c r="AT12" s="198">
        <f t="shared" si="0"/>
        <v>100</v>
      </c>
      <c r="AU12" s="192">
        <f t="shared" si="1"/>
        <v>5</v>
      </c>
    </row>
    <row r="13" spans="1:47" ht="12" customHeight="1">
      <c r="A13" s="40" t="str">
        <f>'S. Listesi'!E11</f>
        <v> </v>
      </c>
      <c r="B13" s="41" t="str">
        <f>IF('S. Listesi'!F11=0," ",'S. Listesi'!F11)</f>
        <v> </v>
      </c>
      <c r="C13" s="370" t="str">
        <f>IF('S. Listesi'!G11=0," ",'S. Listesi'!G11)</f>
        <v> </v>
      </c>
      <c r="D13" s="370"/>
      <c r="E13" s="370"/>
      <c r="F13" s="149">
        <v>4</v>
      </c>
      <c r="G13" s="149">
        <v>4</v>
      </c>
      <c r="H13" s="149">
        <v>4</v>
      </c>
      <c r="I13" s="149">
        <v>4</v>
      </c>
      <c r="J13" s="149">
        <v>4</v>
      </c>
      <c r="K13" s="149">
        <v>4</v>
      </c>
      <c r="L13" s="149">
        <v>4</v>
      </c>
      <c r="M13" s="149">
        <v>4</v>
      </c>
      <c r="N13" s="149">
        <v>4</v>
      </c>
      <c r="O13" s="149">
        <v>4</v>
      </c>
      <c r="P13" s="149">
        <v>4</v>
      </c>
      <c r="Q13" s="149">
        <v>4</v>
      </c>
      <c r="R13" s="149">
        <v>4</v>
      </c>
      <c r="S13" s="149">
        <v>4</v>
      </c>
      <c r="T13" s="149">
        <v>4</v>
      </c>
      <c r="U13" s="149">
        <v>4</v>
      </c>
      <c r="V13" s="149">
        <v>4</v>
      </c>
      <c r="W13" s="149">
        <v>4</v>
      </c>
      <c r="X13" s="149">
        <v>4</v>
      </c>
      <c r="Y13" s="149">
        <v>4</v>
      </c>
      <c r="Z13" s="144">
        <v>4</v>
      </c>
      <c r="AA13" s="144">
        <v>4</v>
      </c>
      <c r="AB13" s="144">
        <v>4</v>
      </c>
      <c r="AC13" s="144">
        <v>4</v>
      </c>
      <c r="AD13" s="144">
        <v>4</v>
      </c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82"/>
      <c r="AT13" s="198">
        <f t="shared" si="0"/>
        <v>100</v>
      </c>
      <c r="AU13" s="192">
        <f t="shared" si="1"/>
        <v>5</v>
      </c>
    </row>
    <row r="14" spans="1:47" ht="12" customHeight="1">
      <c r="A14" s="40" t="str">
        <f>'S. Listesi'!E12</f>
        <v> </v>
      </c>
      <c r="B14" s="41" t="str">
        <f>IF('S. Listesi'!F12=0," ",'S. Listesi'!F12)</f>
        <v> </v>
      </c>
      <c r="C14" s="370" t="str">
        <f>IF('S. Listesi'!G12=0," ",'S. Listesi'!G12)</f>
        <v> </v>
      </c>
      <c r="D14" s="370"/>
      <c r="E14" s="370"/>
      <c r="F14" s="160">
        <v>4</v>
      </c>
      <c r="G14" s="160">
        <v>4</v>
      </c>
      <c r="H14" s="160">
        <v>4</v>
      </c>
      <c r="I14" s="160">
        <v>4</v>
      </c>
      <c r="J14" s="160">
        <v>4</v>
      </c>
      <c r="K14" s="160">
        <v>4</v>
      </c>
      <c r="L14" s="160">
        <v>4</v>
      </c>
      <c r="M14" s="160">
        <v>4</v>
      </c>
      <c r="N14" s="160">
        <v>4</v>
      </c>
      <c r="O14" s="160">
        <v>4</v>
      </c>
      <c r="P14" s="160">
        <v>4</v>
      </c>
      <c r="Q14" s="160">
        <v>4</v>
      </c>
      <c r="R14" s="160">
        <v>4</v>
      </c>
      <c r="S14" s="160">
        <v>4</v>
      </c>
      <c r="T14" s="160">
        <v>4</v>
      </c>
      <c r="U14" s="160">
        <v>4</v>
      </c>
      <c r="V14" s="160">
        <v>4</v>
      </c>
      <c r="W14" s="160">
        <v>4</v>
      </c>
      <c r="X14" s="160">
        <v>4</v>
      </c>
      <c r="Y14" s="160">
        <v>4</v>
      </c>
      <c r="Z14" s="160">
        <v>4</v>
      </c>
      <c r="AA14" s="160">
        <v>4</v>
      </c>
      <c r="AB14" s="160">
        <v>4</v>
      </c>
      <c r="AC14" s="160">
        <v>4</v>
      </c>
      <c r="AD14" s="160">
        <v>4</v>
      </c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81"/>
      <c r="AT14" s="198">
        <f t="shared" si="0"/>
        <v>100</v>
      </c>
      <c r="AU14" s="192">
        <f t="shared" si="1"/>
        <v>5</v>
      </c>
    </row>
    <row r="15" spans="1:47" ht="12" customHeight="1">
      <c r="A15" s="40" t="str">
        <f>'S. Listesi'!E13</f>
        <v> </v>
      </c>
      <c r="B15" s="41" t="str">
        <f>IF('S. Listesi'!F13=0," ",'S. Listesi'!F13)</f>
        <v> </v>
      </c>
      <c r="C15" s="370" t="str">
        <f>IF('S. Listesi'!G13=0," ",'S. Listesi'!G13)</f>
        <v> </v>
      </c>
      <c r="D15" s="370"/>
      <c r="E15" s="370"/>
      <c r="F15" s="149">
        <v>4</v>
      </c>
      <c r="G15" s="149">
        <v>4</v>
      </c>
      <c r="H15" s="149">
        <v>4</v>
      </c>
      <c r="I15" s="149">
        <v>4</v>
      </c>
      <c r="J15" s="149">
        <v>4</v>
      </c>
      <c r="K15" s="149">
        <v>4</v>
      </c>
      <c r="L15" s="149">
        <v>4</v>
      </c>
      <c r="M15" s="149">
        <v>4</v>
      </c>
      <c r="N15" s="149">
        <v>4</v>
      </c>
      <c r="O15" s="149">
        <v>4</v>
      </c>
      <c r="P15" s="149">
        <v>4</v>
      </c>
      <c r="Q15" s="149">
        <v>4</v>
      </c>
      <c r="R15" s="149">
        <v>4</v>
      </c>
      <c r="S15" s="149">
        <v>4</v>
      </c>
      <c r="T15" s="149">
        <v>4</v>
      </c>
      <c r="U15" s="149">
        <v>4</v>
      </c>
      <c r="V15" s="149">
        <v>4</v>
      </c>
      <c r="W15" s="149">
        <v>4</v>
      </c>
      <c r="X15" s="149">
        <v>4</v>
      </c>
      <c r="Y15" s="149">
        <v>4</v>
      </c>
      <c r="Z15" s="144">
        <v>4</v>
      </c>
      <c r="AA15" s="144">
        <v>4</v>
      </c>
      <c r="AB15" s="144">
        <v>4</v>
      </c>
      <c r="AC15" s="144">
        <v>4</v>
      </c>
      <c r="AD15" s="144">
        <v>4</v>
      </c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82"/>
      <c r="AT15" s="198">
        <f t="shared" si="0"/>
        <v>100</v>
      </c>
      <c r="AU15" s="192">
        <f t="shared" si="1"/>
        <v>5</v>
      </c>
    </row>
    <row r="16" spans="1:47" ht="12" customHeight="1">
      <c r="A16" s="40" t="str">
        <f>'S. Listesi'!E14</f>
        <v> </v>
      </c>
      <c r="B16" s="41" t="str">
        <f>IF('S. Listesi'!F14=0," ",'S. Listesi'!F14)</f>
        <v> </v>
      </c>
      <c r="C16" s="370" t="str">
        <f>IF('S. Listesi'!G14=0," ",'S. Listesi'!G14)</f>
        <v> </v>
      </c>
      <c r="D16" s="370"/>
      <c r="E16" s="370"/>
      <c r="F16" s="160">
        <v>4</v>
      </c>
      <c r="G16" s="160">
        <v>4</v>
      </c>
      <c r="H16" s="160">
        <v>4</v>
      </c>
      <c r="I16" s="160">
        <v>4</v>
      </c>
      <c r="J16" s="160">
        <v>4</v>
      </c>
      <c r="K16" s="160">
        <v>4</v>
      </c>
      <c r="L16" s="160">
        <v>4</v>
      </c>
      <c r="M16" s="160">
        <v>4</v>
      </c>
      <c r="N16" s="160">
        <v>4</v>
      </c>
      <c r="O16" s="160">
        <v>4</v>
      </c>
      <c r="P16" s="160">
        <v>4</v>
      </c>
      <c r="Q16" s="160">
        <v>4</v>
      </c>
      <c r="R16" s="160">
        <v>4</v>
      </c>
      <c r="S16" s="160">
        <v>4</v>
      </c>
      <c r="T16" s="160">
        <v>4</v>
      </c>
      <c r="U16" s="160">
        <v>4</v>
      </c>
      <c r="V16" s="160">
        <v>4</v>
      </c>
      <c r="W16" s="160">
        <v>4</v>
      </c>
      <c r="X16" s="160">
        <v>4</v>
      </c>
      <c r="Y16" s="160">
        <v>4</v>
      </c>
      <c r="Z16" s="160">
        <v>4</v>
      </c>
      <c r="AA16" s="160">
        <v>4</v>
      </c>
      <c r="AB16" s="160">
        <v>4</v>
      </c>
      <c r="AC16" s="160">
        <v>4</v>
      </c>
      <c r="AD16" s="160">
        <v>4</v>
      </c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81"/>
      <c r="AT16" s="198">
        <f t="shared" si="0"/>
        <v>100</v>
      </c>
      <c r="AU16" s="192">
        <f t="shared" si="1"/>
        <v>5</v>
      </c>
    </row>
    <row r="17" spans="1:47" ht="12" customHeight="1">
      <c r="A17" s="40" t="str">
        <f>'S. Listesi'!E15</f>
        <v> </v>
      </c>
      <c r="B17" s="41" t="str">
        <f>IF('S. Listesi'!F15=0," ",'S. Listesi'!F15)</f>
        <v> </v>
      </c>
      <c r="C17" s="370" t="str">
        <f>IF('S. Listesi'!G15=0," ",'S. Listesi'!G15)</f>
        <v> </v>
      </c>
      <c r="D17" s="370"/>
      <c r="E17" s="370"/>
      <c r="F17" s="149">
        <v>4</v>
      </c>
      <c r="G17" s="149">
        <v>4</v>
      </c>
      <c r="H17" s="149">
        <v>4</v>
      </c>
      <c r="I17" s="149">
        <v>4</v>
      </c>
      <c r="J17" s="149">
        <v>4</v>
      </c>
      <c r="K17" s="149">
        <v>4</v>
      </c>
      <c r="L17" s="149">
        <v>4</v>
      </c>
      <c r="M17" s="149">
        <v>4</v>
      </c>
      <c r="N17" s="149">
        <v>4</v>
      </c>
      <c r="O17" s="149">
        <v>4</v>
      </c>
      <c r="P17" s="149">
        <v>4</v>
      </c>
      <c r="Q17" s="149">
        <v>4</v>
      </c>
      <c r="R17" s="149">
        <v>4</v>
      </c>
      <c r="S17" s="149">
        <v>4</v>
      </c>
      <c r="T17" s="149">
        <v>4</v>
      </c>
      <c r="U17" s="149">
        <v>4</v>
      </c>
      <c r="V17" s="149">
        <v>4</v>
      </c>
      <c r="W17" s="149">
        <v>4</v>
      </c>
      <c r="X17" s="149">
        <v>4</v>
      </c>
      <c r="Y17" s="149">
        <v>4</v>
      </c>
      <c r="Z17" s="144">
        <v>4</v>
      </c>
      <c r="AA17" s="144">
        <v>4</v>
      </c>
      <c r="AB17" s="144">
        <v>4</v>
      </c>
      <c r="AC17" s="144">
        <v>4</v>
      </c>
      <c r="AD17" s="144">
        <v>4</v>
      </c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82"/>
      <c r="AT17" s="198">
        <f t="shared" si="0"/>
        <v>100</v>
      </c>
      <c r="AU17" s="192">
        <f t="shared" si="1"/>
        <v>5</v>
      </c>
    </row>
    <row r="18" spans="1:47" ht="12" customHeight="1">
      <c r="A18" s="40" t="str">
        <f>'S. Listesi'!E16</f>
        <v> </v>
      </c>
      <c r="B18" s="41" t="str">
        <f>IF('S. Listesi'!F16=0," ",'S. Listesi'!F16)</f>
        <v> </v>
      </c>
      <c r="C18" s="370" t="str">
        <f>IF('S. Listesi'!G16=0," ",'S. Listesi'!G16)</f>
        <v> </v>
      </c>
      <c r="D18" s="370"/>
      <c r="E18" s="370"/>
      <c r="F18" s="160">
        <v>4</v>
      </c>
      <c r="G18" s="160">
        <v>4</v>
      </c>
      <c r="H18" s="160">
        <v>4</v>
      </c>
      <c r="I18" s="160">
        <v>4</v>
      </c>
      <c r="J18" s="160">
        <v>4</v>
      </c>
      <c r="K18" s="160">
        <v>4</v>
      </c>
      <c r="L18" s="160">
        <v>4</v>
      </c>
      <c r="M18" s="160">
        <v>4</v>
      </c>
      <c r="N18" s="160">
        <v>4</v>
      </c>
      <c r="O18" s="160">
        <v>4</v>
      </c>
      <c r="P18" s="160">
        <v>4</v>
      </c>
      <c r="Q18" s="160">
        <v>4</v>
      </c>
      <c r="R18" s="160">
        <v>4</v>
      </c>
      <c r="S18" s="160">
        <v>4</v>
      </c>
      <c r="T18" s="160">
        <v>4</v>
      </c>
      <c r="U18" s="160">
        <v>4</v>
      </c>
      <c r="V18" s="160">
        <v>4</v>
      </c>
      <c r="W18" s="160">
        <v>4</v>
      </c>
      <c r="X18" s="160">
        <v>4</v>
      </c>
      <c r="Y18" s="160">
        <v>4</v>
      </c>
      <c r="Z18" s="160">
        <v>4</v>
      </c>
      <c r="AA18" s="160">
        <v>4</v>
      </c>
      <c r="AB18" s="160">
        <v>4</v>
      </c>
      <c r="AC18" s="160">
        <v>4</v>
      </c>
      <c r="AD18" s="160">
        <v>4</v>
      </c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81"/>
      <c r="AT18" s="198">
        <f t="shared" si="0"/>
        <v>100</v>
      </c>
      <c r="AU18" s="192">
        <f t="shared" si="1"/>
        <v>5</v>
      </c>
    </row>
    <row r="19" spans="1:47" ht="12" customHeight="1">
      <c r="A19" s="40" t="str">
        <f>'S. Listesi'!E17</f>
        <v> </v>
      </c>
      <c r="B19" s="41" t="str">
        <f>IF('S. Listesi'!F17=0," ",'S. Listesi'!F17)</f>
        <v> </v>
      </c>
      <c r="C19" s="370" t="str">
        <f>IF('S. Listesi'!G17=0," ",'S. Listesi'!G17)</f>
        <v> </v>
      </c>
      <c r="D19" s="370"/>
      <c r="E19" s="370"/>
      <c r="F19" s="149">
        <v>4</v>
      </c>
      <c r="G19" s="149">
        <v>4</v>
      </c>
      <c r="H19" s="149">
        <v>4</v>
      </c>
      <c r="I19" s="149">
        <v>4</v>
      </c>
      <c r="J19" s="149">
        <v>4</v>
      </c>
      <c r="K19" s="149">
        <v>4</v>
      </c>
      <c r="L19" s="149">
        <v>4</v>
      </c>
      <c r="M19" s="149">
        <v>4</v>
      </c>
      <c r="N19" s="149">
        <v>4</v>
      </c>
      <c r="O19" s="149">
        <v>4</v>
      </c>
      <c r="P19" s="149">
        <v>4</v>
      </c>
      <c r="Q19" s="149">
        <v>4</v>
      </c>
      <c r="R19" s="149">
        <v>4</v>
      </c>
      <c r="S19" s="149">
        <v>4</v>
      </c>
      <c r="T19" s="149">
        <v>4</v>
      </c>
      <c r="U19" s="149">
        <v>4</v>
      </c>
      <c r="V19" s="149">
        <v>4</v>
      </c>
      <c r="W19" s="149">
        <v>4</v>
      </c>
      <c r="X19" s="149">
        <v>4</v>
      </c>
      <c r="Y19" s="149">
        <v>4</v>
      </c>
      <c r="Z19" s="144">
        <v>4</v>
      </c>
      <c r="AA19" s="144">
        <v>4</v>
      </c>
      <c r="AB19" s="144">
        <v>4</v>
      </c>
      <c r="AC19" s="144">
        <v>4</v>
      </c>
      <c r="AD19" s="144">
        <v>4</v>
      </c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82"/>
      <c r="AT19" s="198">
        <f t="shared" si="0"/>
        <v>100</v>
      </c>
      <c r="AU19" s="192">
        <f t="shared" si="1"/>
        <v>5</v>
      </c>
    </row>
    <row r="20" spans="1:47" ht="12" customHeight="1">
      <c r="A20" s="40" t="str">
        <f>'S. Listesi'!E18</f>
        <v> </v>
      </c>
      <c r="B20" s="41" t="str">
        <f>IF('S. Listesi'!F18=0," ",'S. Listesi'!F18)</f>
        <v> </v>
      </c>
      <c r="C20" s="370" t="str">
        <f>IF('S. Listesi'!G18=0," ",'S. Listesi'!G18)</f>
        <v> </v>
      </c>
      <c r="D20" s="370"/>
      <c r="E20" s="370"/>
      <c r="F20" s="160">
        <v>4</v>
      </c>
      <c r="G20" s="160">
        <v>4</v>
      </c>
      <c r="H20" s="160">
        <v>4</v>
      </c>
      <c r="I20" s="160">
        <v>4</v>
      </c>
      <c r="J20" s="160">
        <v>4</v>
      </c>
      <c r="K20" s="160">
        <v>4</v>
      </c>
      <c r="L20" s="160">
        <v>4</v>
      </c>
      <c r="M20" s="160">
        <v>4</v>
      </c>
      <c r="N20" s="160">
        <v>4</v>
      </c>
      <c r="O20" s="160">
        <v>4</v>
      </c>
      <c r="P20" s="160">
        <v>4</v>
      </c>
      <c r="Q20" s="160">
        <v>4</v>
      </c>
      <c r="R20" s="160">
        <v>4</v>
      </c>
      <c r="S20" s="160">
        <v>4</v>
      </c>
      <c r="T20" s="160">
        <v>4</v>
      </c>
      <c r="U20" s="160">
        <v>4</v>
      </c>
      <c r="V20" s="160">
        <v>4</v>
      </c>
      <c r="W20" s="160">
        <v>4</v>
      </c>
      <c r="X20" s="160">
        <v>4</v>
      </c>
      <c r="Y20" s="160">
        <v>4</v>
      </c>
      <c r="Z20" s="160">
        <v>4</v>
      </c>
      <c r="AA20" s="160">
        <v>4</v>
      </c>
      <c r="AB20" s="160">
        <v>4</v>
      </c>
      <c r="AC20" s="160">
        <v>4</v>
      </c>
      <c r="AD20" s="160">
        <v>4</v>
      </c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81"/>
      <c r="AT20" s="198">
        <f t="shared" si="0"/>
        <v>100</v>
      </c>
      <c r="AU20" s="192">
        <f t="shared" si="1"/>
        <v>5</v>
      </c>
    </row>
    <row r="21" spans="1:47" ht="12" customHeight="1">
      <c r="A21" s="40" t="str">
        <f>'S. Listesi'!E19</f>
        <v> </v>
      </c>
      <c r="B21" s="41" t="str">
        <f>IF('S. Listesi'!F19=0," ",'S. Listesi'!F19)</f>
        <v> </v>
      </c>
      <c r="C21" s="370" t="str">
        <f>IF('S. Listesi'!G19=0," ",'S. Listesi'!G19)</f>
        <v> </v>
      </c>
      <c r="D21" s="370"/>
      <c r="E21" s="370"/>
      <c r="F21" s="149">
        <v>4</v>
      </c>
      <c r="G21" s="149">
        <v>4</v>
      </c>
      <c r="H21" s="149">
        <v>4</v>
      </c>
      <c r="I21" s="149">
        <v>4</v>
      </c>
      <c r="J21" s="149">
        <v>4</v>
      </c>
      <c r="K21" s="149">
        <v>4</v>
      </c>
      <c r="L21" s="149">
        <v>4</v>
      </c>
      <c r="M21" s="149">
        <v>4</v>
      </c>
      <c r="N21" s="149">
        <v>4</v>
      </c>
      <c r="O21" s="149">
        <v>4</v>
      </c>
      <c r="P21" s="149">
        <v>4</v>
      </c>
      <c r="Q21" s="149">
        <v>4</v>
      </c>
      <c r="R21" s="149">
        <v>4</v>
      </c>
      <c r="S21" s="149">
        <v>4</v>
      </c>
      <c r="T21" s="149">
        <v>4</v>
      </c>
      <c r="U21" s="149">
        <v>4</v>
      </c>
      <c r="V21" s="149">
        <v>4</v>
      </c>
      <c r="W21" s="149">
        <v>4</v>
      </c>
      <c r="X21" s="149">
        <v>4</v>
      </c>
      <c r="Y21" s="149">
        <v>4</v>
      </c>
      <c r="Z21" s="144">
        <v>4</v>
      </c>
      <c r="AA21" s="144">
        <v>4</v>
      </c>
      <c r="AB21" s="144">
        <v>4</v>
      </c>
      <c r="AC21" s="144">
        <v>4</v>
      </c>
      <c r="AD21" s="144">
        <v>4</v>
      </c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82"/>
      <c r="AT21" s="198">
        <f t="shared" si="0"/>
        <v>100</v>
      </c>
      <c r="AU21" s="192">
        <f t="shared" si="1"/>
        <v>5</v>
      </c>
    </row>
    <row r="22" spans="1:47" ht="12" customHeight="1">
      <c r="A22" s="40" t="str">
        <f>'S. Listesi'!E20</f>
        <v> </v>
      </c>
      <c r="B22" s="41" t="str">
        <f>IF('S. Listesi'!F20=0," ",'S. Listesi'!F20)</f>
        <v> </v>
      </c>
      <c r="C22" s="370" t="str">
        <f>IF('S. Listesi'!G20=0," ",'S. Listesi'!G20)</f>
        <v> </v>
      </c>
      <c r="D22" s="370"/>
      <c r="E22" s="370"/>
      <c r="F22" s="160">
        <v>4</v>
      </c>
      <c r="G22" s="160">
        <v>4</v>
      </c>
      <c r="H22" s="160">
        <v>4</v>
      </c>
      <c r="I22" s="160">
        <v>4</v>
      </c>
      <c r="J22" s="160">
        <v>4</v>
      </c>
      <c r="K22" s="160">
        <v>4</v>
      </c>
      <c r="L22" s="160">
        <v>4</v>
      </c>
      <c r="M22" s="160">
        <v>4</v>
      </c>
      <c r="N22" s="160">
        <v>4</v>
      </c>
      <c r="O22" s="160">
        <v>4</v>
      </c>
      <c r="P22" s="160">
        <v>4</v>
      </c>
      <c r="Q22" s="160">
        <v>4</v>
      </c>
      <c r="R22" s="160">
        <v>4</v>
      </c>
      <c r="S22" s="160">
        <v>4</v>
      </c>
      <c r="T22" s="160">
        <v>4</v>
      </c>
      <c r="U22" s="160">
        <v>4</v>
      </c>
      <c r="V22" s="160">
        <v>4</v>
      </c>
      <c r="W22" s="160">
        <v>4</v>
      </c>
      <c r="X22" s="160">
        <v>4</v>
      </c>
      <c r="Y22" s="160">
        <v>4</v>
      </c>
      <c r="Z22" s="160">
        <v>4</v>
      </c>
      <c r="AA22" s="160">
        <v>4</v>
      </c>
      <c r="AB22" s="160">
        <v>4</v>
      </c>
      <c r="AC22" s="160">
        <v>4</v>
      </c>
      <c r="AD22" s="160">
        <v>4</v>
      </c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81"/>
      <c r="AT22" s="198">
        <f t="shared" si="0"/>
        <v>100</v>
      </c>
      <c r="AU22" s="192">
        <f t="shared" si="1"/>
        <v>5</v>
      </c>
    </row>
    <row r="23" spans="1:47" ht="12" customHeight="1">
      <c r="A23" s="40" t="str">
        <f>'S. Listesi'!E21</f>
        <v> </v>
      </c>
      <c r="B23" s="41" t="str">
        <f>IF('S. Listesi'!F21=0," ",'S. Listesi'!F21)</f>
        <v> </v>
      </c>
      <c r="C23" s="370" t="str">
        <f>IF('S. Listesi'!G21=0," ",'S. Listesi'!G21)</f>
        <v> </v>
      </c>
      <c r="D23" s="370"/>
      <c r="E23" s="370"/>
      <c r="F23" s="149">
        <v>4</v>
      </c>
      <c r="G23" s="149">
        <v>4</v>
      </c>
      <c r="H23" s="149">
        <v>4</v>
      </c>
      <c r="I23" s="149">
        <v>4</v>
      </c>
      <c r="J23" s="149">
        <v>4</v>
      </c>
      <c r="K23" s="149">
        <v>4</v>
      </c>
      <c r="L23" s="149">
        <v>4</v>
      </c>
      <c r="M23" s="149">
        <v>4</v>
      </c>
      <c r="N23" s="149">
        <v>4</v>
      </c>
      <c r="O23" s="149">
        <v>4</v>
      </c>
      <c r="P23" s="149">
        <v>4</v>
      </c>
      <c r="Q23" s="149">
        <v>4</v>
      </c>
      <c r="R23" s="149">
        <v>4</v>
      </c>
      <c r="S23" s="149">
        <v>4</v>
      </c>
      <c r="T23" s="149">
        <v>4</v>
      </c>
      <c r="U23" s="149">
        <v>4</v>
      </c>
      <c r="V23" s="149">
        <v>4</v>
      </c>
      <c r="W23" s="149">
        <v>4</v>
      </c>
      <c r="X23" s="149">
        <v>4</v>
      </c>
      <c r="Y23" s="149">
        <v>4</v>
      </c>
      <c r="Z23" s="144">
        <v>4</v>
      </c>
      <c r="AA23" s="144">
        <v>4</v>
      </c>
      <c r="AB23" s="144">
        <v>4</v>
      </c>
      <c r="AC23" s="144">
        <v>4</v>
      </c>
      <c r="AD23" s="144">
        <v>4</v>
      </c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82"/>
      <c r="AT23" s="198">
        <f t="shared" si="0"/>
        <v>100</v>
      </c>
      <c r="AU23" s="192">
        <f t="shared" si="1"/>
        <v>5</v>
      </c>
    </row>
    <row r="24" spans="1:47" ht="12" customHeight="1">
      <c r="A24" s="40" t="str">
        <f>'S. Listesi'!E22</f>
        <v> </v>
      </c>
      <c r="B24" s="41" t="str">
        <f>IF('S. Listesi'!F22=0," ",'S. Listesi'!F22)</f>
        <v> </v>
      </c>
      <c r="C24" s="370" t="str">
        <f>IF('S. Listesi'!G22=0," ",'S. Listesi'!G22)</f>
        <v> </v>
      </c>
      <c r="D24" s="370"/>
      <c r="E24" s="370"/>
      <c r="F24" s="160">
        <v>4</v>
      </c>
      <c r="G24" s="160">
        <v>4</v>
      </c>
      <c r="H24" s="160">
        <v>4</v>
      </c>
      <c r="I24" s="160">
        <v>4</v>
      </c>
      <c r="J24" s="160">
        <v>4</v>
      </c>
      <c r="K24" s="160">
        <v>4</v>
      </c>
      <c r="L24" s="160">
        <v>4</v>
      </c>
      <c r="M24" s="160">
        <v>4</v>
      </c>
      <c r="N24" s="160">
        <v>4</v>
      </c>
      <c r="O24" s="160">
        <v>4</v>
      </c>
      <c r="P24" s="160">
        <v>4</v>
      </c>
      <c r="Q24" s="160">
        <v>4</v>
      </c>
      <c r="R24" s="160">
        <v>4</v>
      </c>
      <c r="S24" s="160">
        <v>4</v>
      </c>
      <c r="T24" s="160">
        <v>4</v>
      </c>
      <c r="U24" s="160">
        <v>4</v>
      </c>
      <c r="V24" s="160">
        <v>4</v>
      </c>
      <c r="W24" s="160">
        <v>4</v>
      </c>
      <c r="X24" s="160">
        <v>4</v>
      </c>
      <c r="Y24" s="160">
        <v>4</v>
      </c>
      <c r="Z24" s="160">
        <v>4</v>
      </c>
      <c r="AA24" s="160">
        <v>4</v>
      </c>
      <c r="AB24" s="160">
        <v>4</v>
      </c>
      <c r="AC24" s="160">
        <v>4</v>
      </c>
      <c r="AD24" s="160">
        <v>4</v>
      </c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81"/>
      <c r="AT24" s="198">
        <f t="shared" si="0"/>
        <v>100</v>
      </c>
      <c r="AU24" s="192">
        <f t="shared" si="1"/>
        <v>5</v>
      </c>
    </row>
    <row r="25" spans="1:47" ht="12" customHeight="1">
      <c r="A25" s="40" t="str">
        <f>'S. Listesi'!E23</f>
        <v> </v>
      </c>
      <c r="B25" s="41" t="str">
        <f>IF('S. Listesi'!F23=0," ",'S. Listesi'!F23)</f>
        <v> </v>
      </c>
      <c r="C25" s="370" t="str">
        <f>IF('S. Listesi'!G23=0," ",'S. Listesi'!G23)</f>
        <v> </v>
      </c>
      <c r="D25" s="370"/>
      <c r="E25" s="370"/>
      <c r="F25" s="149">
        <v>4</v>
      </c>
      <c r="G25" s="149">
        <v>4</v>
      </c>
      <c r="H25" s="149">
        <v>4</v>
      </c>
      <c r="I25" s="149">
        <v>4</v>
      </c>
      <c r="J25" s="149">
        <v>4</v>
      </c>
      <c r="K25" s="149">
        <v>4</v>
      </c>
      <c r="L25" s="149">
        <v>4</v>
      </c>
      <c r="M25" s="149">
        <v>4</v>
      </c>
      <c r="N25" s="149">
        <v>4</v>
      </c>
      <c r="O25" s="149">
        <v>4</v>
      </c>
      <c r="P25" s="149">
        <v>4</v>
      </c>
      <c r="Q25" s="149">
        <v>4</v>
      </c>
      <c r="R25" s="149">
        <v>4</v>
      </c>
      <c r="S25" s="149">
        <v>4</v>
      </c>
      <c r="T25" s="149">
        <v>4</v>
      </c>
      <c r="U25" s="149">
        <v>4</v>
      </c>
      <c r="V25" s="149">
        <v>4</v>
      </c>
      <c r="W25" s="149">
        <v>4</v>
      </c>
      <c r="X25" s="149">
        <v>4</v>
      </c>
      <c r="Y25" s="149">
        <v>4</v>
      </c>
      <c r="Z25" s="144">
        <v>4</v>
      </c>
      <c r="AA25" s="144">
        <v>4</v>
      </c>
      <c r="AB25" s="144">
        <v>4</v>
      </c>
      <c r="AC25" s="144">
        <v>4</v>
      </c>
      <c r="AD25" s="144">
        <v>4</v>
      </c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82"/>
      <c r="AT25" s="198">
        <f t="shared" si="0"/>
        <v>100</v>
      </c>
      <c r="AU25" s="192">
        <f t="shared" si="1"/>
        <v>5</v>
      </c>
    </row>
    <row r="26" spans="1:47" ht="12" customHeight="1">
      <c r="A26" s="40" t="str">
        <f>'S. Listesi'!E24</f>
        <v> </v>
      </c>
      <c r="B26" s="41" t="str">
        <f>IF('S. Listesi'!F24=0," ",'S. Listesi'!F24)</f>
        <v> </v>
      </c>
      <c r="C26" s="370" t="str">
        <f>IF('S. Listesi'!G24=0," ",'S. Listesi'!G24)</f>
        <v> </v>
      </c>
      <c r="D26" s="370"/>
      <c r="E26" s="370"/>
      <c r="F26" s="160">
        <v>4</v>
      </c>
      <c r="G26" s="160">
        <v>4</v>
      </c>
      <c r="H26" s="160">
        <v>4</v>
      </c>
      <c r="I26" s="160">
        <v>4</v>
      </c>
      <c r="J26" s="160">
        <v>4</v>
      </c>
      <c r="K26" s="160">
        <v>4</v>
      </c>
      <c r="L26" s="160">
        <v>4</v>
      </c>
      <c r="M26" s="160">
        <v>4</v>
      </c>
      <c r="N26" s="160">
        <v>4</v>
      </c>
      <c r="O26" s="160">
        <v>4</v>
      </c>
      <c r="P26" s="160">
        <v>4</v>
      </c>
      <c r="Q26" s="160">
        <v>4</v>
      </c>
      <c r="R26" s="160">
        <v>4</v>
      </c>
      <c r="S26" s="160">
        <v>4</v>
      </c>
      <c r="T26" s="160">
        <v>4</v>
      </c>
      <c r="U26" s="160">
        <v>4</v>
      </c>
      <c r="V26" s="160">
        <v>4</v>
      </c>
      <c r="W26" s="160">
        <v>4</v>
      </c>
      <c r="X26" s="160">
        <v>4</v>
      </c>
      <c r="Y26" s="160">
        <v>4</v>
      </c>
      <c r="Z26" s="160">
        <v>4</v>
      </c>
      <c r="AA26" s="160">
        <v>4</v>
      </c>
      <c r="AB26" s="160">
        <v>4</v>
      </c>
      <c r="AC26" s="160">
        <v>4</v>
      </c>
      <c r="AD26" s="160">
        <v>4</v>
      </c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81"/>
      <c r="AT26" s="198">
        <f t="shared" si="0"/>
        <v>100</v>
      </c>
      <c r="AU26" s="192">
        <f t="shared" si="1"/>
        <v>5</v>
      </c>
    </row>
    <row r="27" spans="1:47" ht="12" customHeight="1">
      <c r="A27" s="40" t="str">
        <f>'S. Listesi'!E25</f>
        <v> </v>
      </c>
      <c r="B27" s="41" t="str">
        <f>IF('S. Listesi'!F25=0," ",'S. Listesi'!F25)</f>
        <v> </v>
      </c>
      <c r="C27" s="370" t="str">
        <f>IF('S. Listesi'!G25=0," ",'S. Listesi'!G25)</f>
        <v> </v>
      </c>
      <c r="D27" s="370"/>
      <c r="E27" s="370"/>
      <c r="F27" s="149">
        <v>4</v>
      </c>
      <c r="G27" s="149">
        <v>4</v>
      </c>
      <c r="H27" s="149">
        <v>4</v>
      </c>
      <c r="I27" s="149">
        <v>4</v>
      </c>
      <c r="J27" s="149">
        <v>4</v>
      </c>
      <c r="K27" s="149">
        <v>4</v>
      </c>
      <c r="L27" s="149">
        <v>4</v>
      </c>
      <c r="M27" s="149">
        <v>4</v>
      </c>
      <c r="N27" s="149">
        <v>4</v>
      </c>
      <c r="O27" s="149">
        <v>4</v>
      </c>
      <c r="P27" s="149">
        <v>4</v>
      </c>
      <c r="Q27" s="149">
        <v>4</v>
      </c>
      <c r="R27" s="149">
        <v>4</v>
      </c>
      <c r="S27" s="149">
        <v>4</v>
      </c>
      <c r="T27" s="149">
        <v>4</v>
      </c>
      <c r="U27" s="149">
        <v>4</v>
      </c>
      <c r="V27" s="149">
        <v>4</v>
      </c>
      <c r="W27" s="149">
        <v>4</v>
      </c>
      <c r="X27" s="149">
        <v>4</v>
      </c>
      <c r="Y27" s="149">
        <v>4</v>
      </c>
      <c r="Z27" s="144">
        <v>4</v>
      </c>
      <c r="AA27" s="144">
        <v>4</v>
      </c>
      <c r="AB27" s="144">
        <v>4</v>
      </c>
      <c r="AC27" s="144">
        <v>4</v>
      </c>
      <c r="AD27" s="144">
        <v>4</v>
      </c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82"/>
      <c r="AT27" s="198">
        <f t="shared" si="0"/>
        <v>100</v>
      </c>
      <c r="AU27" s="192">
        <f t="shared" si="1"/>
        <v>5</v>
      </c>
    </row>
    <row r="28" spans="1:47" ht="12" customHeight="1">
      <c r="A28" s="40" t="str">
        <f>'S. Listesi'!E26</f>
        <v> </v>
      </c>
      <c r="B28" s="41" t="str">
        <f>IF('S. Listesi'!F26=0," ",'S. Listesi'!F26)</f>
        <v> </v>
      </c>
      <c r="C28" s="370" t="str">
        <f>IF('S. Listesi'!G26=0," ",'S. Listesi'!G26)</f>
        <v> </v>
      </c>
      <c r="D28" s="370"/>
      <c r="E28" s="370"/>
      <c r="F28" s="160">
        <v>4</v>
      </c>
      <c r="G28" s="160">
        <v>4</v>
      </c>
      <c r="H28" s="160">
        <v>4</v>
      </c>
      <c r="I28" s="160">
        <v>4</v>
      </c>
      <c r="J28" s="160">
        <v>4</v>
      </c>
      <c r="K28" s="160">
        <v>4</v>
      </c>
      <c r="L28" s="160">
        <v>4</v>
      </c>
      <c r="M28" s="160">
        <v>4</v>
      </c>
      <c r="N28" s="160">
        <v>4</v>
      </c>
      <c r="O28" s="160">
        <v>4</v>
      </c>
      <c r="P28" s="160">
        <v>4</v>
      </c>
      <c r="Q28" s="160">
        <v>4</v>
      </c>
      <c r="R28" s="160">
        <v>4</v>
      </c>
      <c r="S28" s="160">
        <v>4</v>
      </c>
      <c r="T28" s="160">
        <v>4</v>
      </c>
      <c r="U28" s="160">
        <v>4</v>
      </c>
      <c r="V28" s="160">
        <v>4</v>
      </c>
      <c r="W28" s="160">
        <v>4</v>
      </c>
      <c r="X28" s="160">
        <v>4</v>
      </c>
      <c r="Y28" s="160">
        <v>4</v>
      </c>
      <c r="Z28" s="161">
        <v>4</v>
      </c>
      <c r="AA28" s="161">
        <v>4</v>
      </c>
      <c r="AB28" s="161">
        <v>4</v>
      </c>
      <c r="AC28" s="161">
        <v>4</v>
      </c>
      <c r="AD28" s="161">
        <v>4</v>
      </c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81"/>
      <c r="AT28" s="198">
        <f t="shared" si="0"/>
        <v>100</v>
      </c>
      <c r="AU28" s="192">
        <f t="shared" si="1"/>
        <v>5</v>
      </c>
    </row>
    <row r="29" spans="1:47" ht="12" customHeight="1">
      <c r="A29" s="40" t="str">
        <f>'S. Listesi'!E27</f>
        <v> </v>
      </c>
      <c r="B29" s="41" t="str">
        <f>IF('S. Listesi'!F27=0," ",'S. Listesi'!F27)</f>
        <v> </v>
      </c>
      <c r="C29" s="371" t="str">
        <f>IF('S. Listesi'!G27=0," ",'S. Listesi'!G27)</f>
        <v> </v>
      </c>
      <c r="D29" s="372"/>
      <c r="E29" s="373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82"/>
      <c r="AT29" s="198" t="str">
        <f t="shared" si="0"/>
        <v> </v>
      </c>
      <c r="AU29" s="192" t="str">
        <f t="shared" si="1"/>
        <v> </v>
      </c>
    </row>
    <row r="30" spans="1:47" ht="12" customHeight="1">
      <c r="A30" s="40" t="str">
        <f>'S. Listesi'!E28</f>
        <v> </v>
      </c>
      <c r="B30" s="41" t="str">
        <f>IF('S. Listesi'!F28=0," ",'S. Listesi'!F28)</f>
        <v> </v>
      </c>
      <c r="C30" s="371" t="str">
        <f>IF('S. Listesi'!G28=0," ",'S. Listesi'!G28)</f>
        <v> </v>
      </c>
      <c r="D30" s="372"/>
      <c r="E30" s="373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81"/>
      <c r="AT30" s="198" t="str">
        <f t="shared" si="0"/>
        <v> </v>
      </c>
      <c r="AU30" s="192" t="str">
        <f t="shared" si="1"/>
        <v> </v>
      </c>
    </row>
    <row r="31" spans="1:47" ht="12" customHeight="1">
      <c r="A31" s="40" t="str">
        <f>'S. Listesi'!E29</f>
        <v> </v>
      </c>
      <c r="B31" s="41" t="str">
        <f>IF('S. Listesi'!F29=0," ",'S. Listesi'!F29)</f>
        <v> </v>
      </c>
      <c r="C31" s="371" t="str">
        <f>IF('S. Listesi'!G29=0," ",'S. Listesi'!G29)</f>
        <v> </v>
      </c>
      <c r="D31" s="372"/>
      <c r="E31" s="373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82"/>
      <c r="AT31" s="198" t="str">
        <f t="shared" si="0"/>
        <v> </v>
      </c>
      <c r="AU31" s="192" t="str">
        <f t="shared" si="1"/>
        <v> </v>
      </c>
    </row>
    <row r="32" spans="1:47" ht="12" customHeight="1">
      <c r="A32" s="40" t="str">
        <f>'S. Listesi'!E30</f>
        <v> </v>
      </c>
      <c r="B32" s="41" t="str">
        <f>IF('S. Listesi'!F30=0," ",'S. Listesi'!F30)</f>
        <v> </v>
      </c>
      <c r="C32" s="371" t="str">
        <f>IF('S. Listesi'!G30=0," ",'S. Listesi'!G30)</f>
        <v> </v>
      </c>
      <c r="D32" s="372"/>
      <c r="E32" s="373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81"/>
      <c r="AT32" s="198" t="str">
        <f t="shared" si="0"/>
        <v> </v>
      </c>
      <c r="AU32" s="192" t="str">
        <f t="shared" si="1"/>
        <v> </v>
      </c>
    </row>
    <row r="33" spans="1:47" ht="12" customHeight="1">
      <c r="A33" s="40" t="str">
        <f>'S. Listesi'!E31</f>
        <v> </v>
      </c>
      <c r="B33" s="41" t="str">
        <f>IF('S. Listesi'!F31=0," ",'S. Listesi'!F31)</f>
        <v> </v>
      </c>
      <c r="C33" s="371" t="str">
        <f>IF('S. Listesi'!G31=0," ",'S. Listesi'!G31)</f>
        <v> </v>
      </c>
      <c r="D33" s="372"/>
      <c r="E33" s="373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82"/>
      <c r="AT33" s="198" t="str">
        <f t="shared" si="0"/>
        <v> </v>
      </c>
      <c r="AU33" s="192" t="str">
        <f t="shared" si="1"/>
        <v> </v>
      </c>
    </row>
    <row r="34" spans="1:47" ht="12" customHeight="1">
      <c r="A34" s="40" t="str">
        <f>'S. Listesi'!E32</f>
        <v> </v>
      </c>
      <c r="B34" s="41" t="str">
        <f>IF('S. Listesi'!F32=0," ",'S. Listesi'!F32)</f>
        <v> </v>
      </c>
      <c r="C34" s="371" t="str">
        <f>IF('S. Listesi'!G32=0," ",'S. Listesi'!G32)</f>
        <v> </v>
      </c>
      <c r="D34" s="372"/>
      <c r="E34" s="373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81"/>
      <c r="AT34" s="198" t="str">
        <f t="shared" si="0"/>
        <v> </v>
      </c>
      <c r="AU34" s="192" t="str">
        <f t="shared" si="1"/>
        <v> </v>
      </c>
    </row>
    <row r="35" spans="1:47" ht="12" customHeight="1">
      <c r="A35" s="40" t="str">
        <f>'S. Listesi'!E33</f>
        <v> </v>
      </c>
      <c r="B35" s="41" t="str">
        <f>IF('S. Listesi'!F33=0," ",'S. Listesi'!F33)</f>
        <v> </v>
      </c>
      <c r="C35" s="371" t="str">
        <f>IF('S. Listesi'!G33=0," ",'S. Listesi'!G33)</f>
        <v> </v>
      </c>
      <c r="D35" s="372"/>
      <c r="E35" s="373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82"/>
      <c r="AT35" s="198" t="str">
        <f t="shared" si="0"/>
        <v> </v>
      </c>
      <c r="AU35" s="192" t="str">
        <f t="shared" si="1"/>
        <v> </v>
      </c>
    </row>
    <row r="36" spans="1:47" ht="12" customHeight="1">
      <c r="A36" s="40" t="str">
        <f>'S. Listesi'!E34</f>
        <v> </v>
      </c>
      <c r="B36" s="41" t="str">
        <f>IF('S. Listesi'!F34=0," ",'S. Listesi'!F34)</f>
        <v> </v>
      </c>
      <c r="C36" s="371" t="str">
        <f>IF('S. Listesi'!G34=0," ",'S. Listesi'!G34)</f>
        <v> </v>
      </c>
      <c r="D36" s="372"/>
      <c r="E36" s="373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81"/>
      <c r="AT36" s="198" t="str">
        <f t="shared" si="0"/>
        <v> </v>
      </c>
      <c r="AU36" s="192" t="str">
        <f t="shared" si="1"/>
        <v> </v>
      </c>
    </row>
    <row r="37" spans="1:47" ht="12" customHeight="1">
      <c r="A37" s="40" t="str">
        <f>'S. Listesi'!E35</f>
        <v> </v>
      </c>
      <c r="B37" s="41" t="str">
        <f>IF('S. Listesi'!F35=0," ",'S. Listesi'!F35)</f>
        <v> </v>
      </c>
      <c r="C37" s="371" t="str">
        <f>IF('S. Listesi'!G35=0," ",'S. Listesi'!G35)</f>
        <v> </v>
      </c>
      <c r="D37" s="372"/>
      <c r="E37" s="373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82"/>
      <c r="AT37" s="198" t="str">
        <f t="shared" si="0"/>
        <v> </v>
      </c>
      <c r="AU37" s="192" t="str">
        <f t="shared" si="1"/>
        <v> </v>
      </c>
    </row>
    <row r="38" spans="1:47" ht="12" customHeight="1">
      <c r="A38" s="40" t="str">
        <f>'S. Listesi'!E36</f>
        <v> </v>
      </c>
      <c r="B38" s="41" t="str">
        <f>IF('S. Listesi'!F36=0," ",'S. Listesi'!F36)</f>
        <v> </v>
      </c>
      <c r="C38" s="371" t="str">
        <f>IF('S. Listesi'!G36=0," ",'S. Listesi'!G36)</f>
        <v> </v>
      </c>
      <c r="D38" s="372"/>
      <c r="E38" s="373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81"/>
      <c r="AT38" s="198" t="str">
        <f t="shared" si="0"/>
        <v> </v>
      </c>
      <c r="AU38" s="192" t="str">
        <f t="shared" si="1"/>
        <v> </v>
      </c>
    </row>
    <row r="39" spans="1:47" ht="12" customHeight="1">
      <c r="A39" s="40" t="str">
        <f>'S. Listesi'!E37</f>
        <v> </v>
      </c>
      <c r="B39" s="41" t="str">
        <f>IF('S. Listesi'!F37=0," ",'S. Listesi'!F37)</f>
        <v> </v>
      </c>
      <c r="C39" s="371" t="str">
        <f>IF('S. Listesi'!G37=0," ",'S. Listesi'!G37)</f>
        <v> </v>
      </c>
      <c r="D39" s="372"/>
      <c r="E39" s="373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82"/>
      <c r="AT39" s="198" t="str">
        <f t="shared" si="0"/>
        <v> </v>
      </c>
      <c r="AU39" s="192" t="str">
        <f t="shared" si="1"/>
        <v> </v>
      </c>
    </row>
    <row r="40" spans="1:47" ht="12" customHeight="1">
      <c r="A40" s="40" t="str">
        <f>'S. Listesi'!E38</f>
        <v> </v>
      </c>
      <c r="B40" s="41" t="str">
        <f>IF('S. Listesi'!F38=0," ",'S. Listesi'!F38)</f>
        <v> </v>
      </c>
      <c r="C40" s="371" t="str">
        <f>IF('S. Listesi'!G38=0," ",'S. Listesi'!G38)</f>
        <v> </v>
      </c>
      <c r="D40" s="372"/>
      <c r="E40" s="373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81"/>
      <c r="AT40" s="198" t="str">
        <f t="shared" si="0"/>
        <v> </v>
      </c>
      <c r="AU40" s="192" t="str">
        <f t="shared" si="1"/>
        <v> </v>
      </c>
    </row>
    <row r="41" spans="1:47" ht="12" customHeight="1">
      <c r="A41" s="40" t="str">
        <f>'S. Listesi'!E39</f>
        <v> </v>
      </c>
      <c r="B41" s="41" t="str">
        <f>IF('S. Listesi'!F39=0," ",'S. Listesi'!F39)</f>
        <v> </v>
      </c>
      <c r="C41" s="371" t="str">
        <f>IF('S. Listesi'!G39=0," ",'S. Listesi'!G39)</f>
        <v> </v>
      </c>
      <c r="D41" s="372"/>
      <c r="E41" s="373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82"/>
      <c r="AT41" s="198" t="str">
        <f t="shared" si="0"/>
        <v> </v>
      </c>
      <c r="AU41" s="192" t="str">
        <f t="shared" si="1"/>
        <v> </v>
      </c>
    </row>
    <row r="42" spans="1:47" ht="12" customHeight="1">
      <c r="A42" s="40" t="str">
        <f>'S. Listesi'!E40</f>
        <v> </v>
      </c>
      <c r="B42" s="41" t="str">
        <f>IF('S. Listesi'!F40=0," ",'S. Listesi'!F40)</f>
        <v> </v>
      </c>
      <c r="C42" s="371" t="str">
        <f>IF('S. Listesi'!G40=0," ",'S. Listesi'!G40)</f>
        <v> </v>
      </c>
      <c r="D42" s="372"/>
      <c r="E42" s="373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81"/>
      <c r="AT42" s="198" t="str">
        <f t="shared" si="0"/>
        <v> </v>
      </c>
      <c r="AU42" s="192" t="str">
        <f t="shared" si="1"/>
        <v> </v>
      </c>
    </row>
    <row r="43" spans="1:47" ht="12" customHeight="1">
      <c r="A43" s="40" t="str">
        <f>'S. Listesi'!E41</f>
        <v> </v>
      </c>
      <c r="B43" s="41" t="str">
        <f>IF('S. Listesi'!F41=0," ",'S. Listesi'!F41)</f>
        <v> </v>
      </c>
      <c r="C43" s="371" t="str">
        <f>IF('S. Listesi'!G41=0," ",'S. Listesi'!G41)</f>
        <v> </v>
      </c>
      <c r="D43" s="372"/>
      <c r="E43" s="373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82"/>
      <c r="AT43" s="198" t="str">
        <f t="shared" si="0"/>
        <v> </v>
      </c>
      <c r="AU43" s="192" t="str">
        <f t="shared" si="1"/>
        <v> </v>
      </c>
    </row>
    <row r="44" spans="1:47" ht="12" customHeight="1">
      <c r="A44" s="40" t="str">
        <f>'S. Listesi'!E42</f>
        <v> </v>
      </c>
      <c r="B44" s="41" t="str">
        <f>IF('S. Listesi'!F42=0," ",'S. Listesi'!F42)</f>
        <v> </v>
      </c>
      <c r="C44" s="371" t="str">
        <f>IF('S. Listesi'!G42=0," ",'S. Listesi'!G42)</f>
        <v> </v>
      </c>
      <c r="D44" s="372"/>
      <c r="E44" s="373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81"/>
      <c r="AT44" s="198" t="str">
        <f t="shared" si="0"/>
        <v> </v>
      </c>
      <c r="AU44" s="192" t="str">
        <f t="shared" si="1"/>
        <v> </v>
      </c>
    </row>
    <row r="45" spans="1:47" ht="12.75">
      <c r="A45" s="40" t="str">
        <f>'S. Listesi'!E43</f>
        <v> </v>
      </c>
      <c r="B45" s="41" t="str">
        <f>IF('S. Listesi'!F43=0," ",'S. Listesi'!F43)</f>
        <v> </v>
      </c>
      <c r="C45" s="371" t="str">
        <f>IF('S. Listesi'!G43=0," ",'S. Listesi'!G43)</f>
        <v> </v>
      </c>
      <c r="D45" s="372"/>
      <c r="E45" s="373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82"/>
      <c r="AT45" s="198" t="str">
        <f t="shared" si="0"/>
        <v> </v>
      </c>
      <c r="AU45" s="192" t="str">
        <f t="shared" si="1"/>
        <v> </v>
      </c>
    </row>
    <row r="46" spans="1:47" ht="39.75" customHeight="1">
      <c r="A46" s="391" t="s">
        <v>20</v>
      </c>
      <c r="B46" s="392"/>
      <c r="C46" s="392"/>
      <c r="D46" s="392"/>
      <c r="E46" s="393"/>
      <c r="F46" s="19" t="str">
        <f>F5</f>
        <v>1.SORU</v>
      </c>
      <c r="G46" s="19" t="str">
        <f aca="true" t="shared" si="2" ref="G46:AS46">G5</f>
        <v>2.SORU</v>
      </c>
      <c r="H46" s="19" t="str">
        <f t="shared" si="2"/>
        <v>3.SORU</v>
      </c>
      <c r="I46" s="19" t="str">
        <f t="shared" si="2"/>
        <v>4.SORU</v>
      </c>
      <c r="J46" s="19" t="str">
        <f t="shared" si="2"/>
        <v>5.SORU</v>
      </c>
      <c r="K46" s="19" t="str">
        <f t="shared" si="2"/>
        <v>6.SORU</v>
      </c>
      <c r="L46" s="19" t="str">
        <f t="shared" si="2"/>
        <v>7.SORU</v>
      </c>
      <c r="M46" s="19" t="str">
        <f t="shared" si="2"/>
        <v>8.SORU</v>
      </c>
      <c r="N46" s="19" t="str">
        <f t="shared" si="2"/>
        <v>9.SORU</v>
      </c>
      <c r="O46" s="19" t="str">
        <f t="shared" si="2"/>
        <v>10.SORU</v>
      </c>
      <c r="P46" s="19" t="str">
        <f t="shared" si="2"/>
        <v>11.SORU</v>
      </c>
      <c r="Q46" s="19" t="str">
        <f t="shared" si="2"/>
        <v>12.SORU</v>
      </c>
      <c r="R46" s="19" t="str">
        <f t="shared" si="2"/>
        <v>13.SORU</v>
      </c>
      <c r="S46" s="19" t="str">
        <f t="shared" si="2"/>
        <v>14.SORU</v>
      </c>
      <c r="T46" s="19" t="str">
        <f t="shared" si="2"/>
        <v>15.SORU</v>
      </c>
      <c r="U46" s="19" t="str">
        <f t="shared" si="2"/>
        <v>16.SORU</v>
      </c>
      <c r="V46" s="19" t="str">
        <f t="shared" si="2"/>
        <v>17.SORU</v>
      </c>
      <c r="W46" s="19" t="str">
        <f t="shared" si="2"/>
        <v>18.SORU</v>
      </c>
      <c r="X46" s="19" t="str">
        <f t="shared" si="2"/>
        <v>19.SORU</v>
      </c>
      <c r="Y46" s="19" t="str">
        <f t="shared" si="2"/>
        <v>20.SORU</v>
      </c>
      <c r="Z46" s="19" t="str">
        <f t="shared" si="2"/>
        <v>21.SORU</v>
      </c>
      <c r="AA46" s="19" t="str">
        <f t="shared" si="2"/>
        <v>22.SORU</v>
      </c>
      <c r="AB46" s="19" t="str">
        <f t="shared" si="2"/>
        <v>23.SORU</v>
      </c>
      <c r="AC46" s="19" t="str">
        <f t="shared" si="2"/>
        <v>24.SORU</v>
      </c>
      <c r="AD46" s="19" t="str">
        <f t="shared" si="2"/>
        <v>25.SORU</v>
      </c>
      <c r="AE46" s="19" t="str">
        <f t="shared" si="2"/>
        <v> </v>
      </c>
      <c r="AF46" s="19" t="str">
        <f t="shared" si="2"/>
        <v> </v>
      </c>
      <c r="AG46" s="19" t="str">
        <f t="shared" si="2"/>
        <v> </v>
      </c>
      <c r="AH46" s="19" t="str">
        <f t="shared" si="2"/>
        <v> </v>
      </c>
      <c r="AI46" s="19" t="str">
        <f t="shared" si="2"/>
        <v> </v>
      </c>
      <c r="AJ46" s="19" t="str">
        <f t="shared" si="2"/>
        <v> </v>
      </c>
      <c r="AK46" s="19" t="str">
        <f t="shared" si="2"/>
        <v> </v>
      </c>
      <c r="AL46" s="19" t="str">
        <f t="shared" si="2"/>
        <v> </v>
      </c>
      <c r="AM46" s="19" t="str">
        <f t="shared" si="2"/>
        <v> </v>
      </c>
      <c r="AN46" s="19" t="str">
        <f t="shared" si="2"/>
        <v> </v>
      </c>
      <c r="AO46" s="19" t="str">
        <f t="shared" si="2"/>
        <v> </v>
      </c>
      <c r="AP46" s="19" t="str">
        <f t="shared" si="2"/>
        <v> </v>
      </c>
      <c r="AQ46" s="19" t="str">
        <f t="shared" si="2"/>
        <v> </v>
      </c>
      <c r="AR46" s="19" t="str">
        <f t="shared" si="2"/>
        <v> </v>
      </c>
      <c r="AS46" s="183" t="str">
        <f t="shared" si="2"/>
        <v> </v>
      </c>
      <c r="AT46" s="199"/>
      <c r="AU46" s="193"/>
    </row>
    <row r="47" spans="1:47" ht="19.5" customHeight="1">
      <c r="A47" s="377" t="s">
        <v>30</v>
      </c>
      <c r="B47" s="377"/>
      <c r="C47" s="377"/>
      <c r="D47" s="377"/>
      <c r="E47" s="377"/>
      <c r="F47" s="5">
        <f aca="true" t="shared" si="3" ref="F47:AS47">IF(COUNTBLANK(F6:F45)=ROWS(F6:F45)," ",SUM(F6:F45))</f>
        <v>92</v>
      </c>
      <c r="G47" s="5">
        <f t="shared" si="3"/>
        <v>92</v>
      </c>
      <c r="H47" s="5">
        <f t="shared" si="3"/>
        <v>92</v>
      </c>
      <c r="I47" s="5">
        <f t="shared" si="3"/>
        <v>92</v>
      </c>
      <c r="J47" s="5">
        <f t="shared" si="3"/>
        <v>92</v>
      </c>
      <c r="K47" s="5">
        <f t="shared" si="3"/>
        <v>92</v>
      </c>
      <c r="L47" s="5">
        <f t="shared" si="3"/>
        <v>92</v>
      </c>
      <c r="M47" s="5">
        <f t="shared" si="3"/>
        <v>92</v>
      </c>
      <c r="N47" s="5">
        <f t="shared" si="3"/>
        <v>92</v>
      </c>
      <c r="O47" s="5">
        <f t="shared" si="3"/>
        <v>92</v>
      </c>
      <c r="P47" s="5">
        <f t="shared" si="3"/>
        <v>92</v>
      </c>
      <c r="Q47" s="5">
        <f t="shared" si="3"/>
        <v>92</v>
      </c>
      <c r="R47" s="5">
        <f t="shared" si="3"/>
        <v>92</v>
      </c>
      <c r="S47" s="5">
        <f t="shared" si="3"/>
        <v>92</v>
      </c>
      <c r="T47" s="5">
        <f t="shared" si="3"/>
        <v>92</v>
      </c>
      <c r="U47" s="5">
        <f t="shared" si="3"/>
        <v>92</v>
      </c>
      <c r="V47" s="5">
        <f t="shared" si="3"/>
        <v>92</v>
      </c>
      <c r="W47" s="5">
        <f t="shared" si="3"/>
        <v>92</v>
      </c>
      <c r="X47" s="5">
        <f t="shared" si="3"/>
        <v>92</v>
      </c>
      <c r="Y47" s="5">
        <f t="shared" si="3"/>
        <v>92</v>
      </c>
      <c r="Z47" s="5">
        <f t="shared" si="3"/>
        <v>92</v>
      </c>
      <c r="AA47" s="5">
        <f t="shared" si="3"/>
        <v>92</v>
      </c>
      <c r="AB47" s="5">
        <f t="shared" si="3"/>
        <v>92</v>
      </c>
      <c r="AC47" s="5">
        <f t="shared" si="3"/>
        <v>92</v>
      </c>
      <c r="AD47" s="5">
        <f t="shared" si="3"/>
        <v>92</v>
      </c>
      <c r="AE47" s="5" t="str">
        <f t="shared" si="3"/>
        <v> </v>
      </c>
      <c r="AF47" s="5" t="str">
        <f t="shared" si="3"/>
        <v> </v>
      </c>
      <c r="AG47" s="5" t="str">
        <f t="shared" si="3"/>
        <v> </v>
      </c>
      <c r="AH47" s="5" t="str">
        <f t="shared" si="3"/>
        <v> </v>
      </c>
      <c r="AI47" s="5" t="str">
        <f t="shared" si="3"/>
        <v> </v>
      </c>
      <c r="AJ47" s="5" t="str">
        <f t="shared" si="3"/>
        <v> </v>
      </c>
      <c r="AK47" s="5" t="str">
        <f t="shared" si="3"/>
        <v> </v>
      </c>
      <c r="AL47" s="5" t="str">
        <f t="shared" si="3"/>
        <v> </v>
      </c>
      <c r="AM47" s="5" t="str">
        <f t="shared" si="3"/>
        <v> </v>
      </c>
      <c r="AN47" s="5" t="str">
        <f t="shared" si="3"/>
        <v> </v>
      </c>
      <c r="AO47" s="5" t="str">
        <f t="shared" si="3"/>
        <v> </v>
      </c>
      <c r="AP47" s="5" t="str">
        <f t="shared" si="3"/>
        <v> </v>
      </c>
      <c r="AQ47" s="5" t="str">
        <f t="shared" si="3"/>
        <v> </v>
      </c>
      <c r="AR47" s="5" t="str">
        <f t="shared" si="3"/>
        <v> </v>
      </c>
      <c r="AS47" s="184" t="str">
        <f t="shared" si="3"/>
        <v> </v>
      </c>
      <c r="AT47" s="200"/>
      <c r="AU47" s="194"/>
    </row>
    <row r="48" spans="1:47" ht="25.5" customHeight="1">
      <c r="A48" s="376" t="s">
        <v>47</v>
      </c>
      <c r="B48" s="376"/>
      <c r="C48" s="376"/>
      <c r="D48" s="376"/>
      <c r="E48" s="376"/>
      <c r="F48" s="54">
        <f aca="true" t="shared" si="4" ref="F48:AS48">IF(COUNTBLANK(F6:F45)=ROWS(F6:F45)," ",AVERAGE(F6:F45))</f>
        <v>4</v>
      </c>
      <c r="G48" s="54">
        <f t="shared" si="4"/>
        <v>4</v>
      </c>
      <c r="H48" s="54">
        <f t="shared" si="4"/>
        <v>4</v>
      </c>
      <c r="I48" s="54">
        <f t="shared" si="4"/>
        <v>4</v>
      </c>
      <c r="J48" s="54">
        <f t="shared" si="4"/>
        <v>4</v>
      </c>
      <c r="K48" s="54">
        <f t="shared" si="4"/>
        <v>4</v>
      </c>
      <c r="L48" s="54">
        <f t="shared" si="4"/>
        <v>4</v>
      </c>
      <c r="M48" s="54">
        <f t="shared" si="4"/>
        <v>4</v>
      </c>
      <c r="N48" s="54">
        <f t="shared" si="4"/>
        <v>4</v>
      </c>
      <c r="O48" s="54">
        <f t="shared" si="4"/>
        <v>4</v>
      </c>
      <c r="P48" s="54">
        <f t="shared" si="4"/>
        <v>4</v>
      </c>
      <c r="Q48" s="54">
        <f t="shared" si="4"/>
        <v>4</v>
      </c>
      <c r="R48" s="54">
        <f t="shared" si="4"/>
        <v>4</v>
      </c>
      <c r="S48" s="54">
        <f t="shared" si="4"/>
        <v>4</v>
      </c>
      <c r="T48" s="54">
        <f t="shared" si="4"/>
        <v>4</v>
      </c>
      <c r="U48" s="54">
        <f t="shared" si="4"/>
        <v>4</v>
      </c>
      <c r="V48" s="54">
        <f t="shared" si="4"/>
        <v>4</v>
      </c>
      <c r="W48" s="54">
        <f t="shared" si="4"/>
        <v>4</v>
      </c>
      <c r="X48" s="54">
        <f t="shared" si="4"/>
        <v>4</v>
      </c>
      <c r="Y48" s="54">
        <f t="shared" si="4"/>
        <v>4</v>
      </c>
      <c r="Z48" s="54">
        <f t="shared" si="4"/>
        <v>4</v>
      </c>
      <c r="AA48" s="54">
        <f t="shared" si="4"/>
        <v>4</v>
      </c>
      <c r="AB48" s="54">
        <f t="shared" si="4"/>
        <v>4</v>
      </c>
      <c r="AC48" s="54">
        <f t="shared" si="4"/>
        <v>4</v>
      </c>
      <c r="AD48" s="54">
        <f t="shared" si="4"/>
        <v>4</v>
      </c>
      <c r="AE48" s="54" t="str">
        <f t="shared" si="4"/>
        <v> </v>
      </c>
      <c r="AF48" s="54" t="str">
        <f t="shared" si="4"/>
        <v> </v>
      </c>
      <c r="AG48" s="54" t="str">
        <f t="shared" si="4"/>
        <v> </v>
      </c>
      <c r="AH48" s="54" t="str">
        <f t="shared" si="4"/>
        <v> </v>
      </c>
      <c r="AI48" s="54" t="str">
        <f t="shared" si="4"/>
        <v> </v>
      </c>
      <c r="AJ48" s="54" t="str">
        <f t="shared" si="4"/>
        <v> </v>
      </c>
      <c r="AK48" s="54" t="str">
        <f t="shared" si="4"/>
        <v> </v>
      </c>
      <c r="AL48" s="54" t="str">
        <f t="shared" si="4"/>
        <v> </v>
      </c>
      <c r="AM48" s="54" t="str">
        <f t="shared" si="4"/>
        <v> </v>
      </c>
      <c r="AN48" s="54" t="str">
        <f t="shared" si="4"/>
        <v> </v>
      </c>
      <c r="AO48" s="54" t="str">
        <f t="shared" si="4"/>
        <v> </v>
      </c>
      <c r="AP48" s="54" t="str">
        <f t="shared" si="4"/>
        <v> </v>
      </c>
      <c r="AQ48" s="54" t="str">
        <f t="shared" si="4"/>
        <v> </v>
      </c>
      <c r="AR48" s="54" t="str">
        <f t="shared" si="4"/>
        <v> </v>
      </c>
      <c r="AS48" s="185" t="str">
        <f t="shared" si="4"/>
        <v> </v>
      </c>
      <c r="AT48" s="201">
        <f>IF(COUNTIF(AT6:AT45," ")=ROWS(AT6:AT45)," ",AVERAGE(AT6:AT45))</f>
        <v>100</v>
      </c>
      <c r="AU48" s="195">
        <f>IF(COUNTIF(AU6:AU45," ")=ROWS(AU6:AU45)," ",AVERAGE(AU6:AU45))</f>
        <v>5</v>
      </c>
    </row>
    <row r="49" spans="1:47" ht="21" customHeight="1">
      <c r="A49" s="376" t="s">
        <v>32</v>
      </c>
      <c r="B49" s="376"/>
      <c r="C49" s="376"/>
      <c r="D49" s="376"/>
      <c r="E49" s="376"/>
      <c r="F49" s="55">
        <f aca="true" t="shared" si="5" ref="F49:AS49">IF(COUNTBLANK(F6:F45)=ROWS(F6:F45)," ",IF(COUNTIF(F6:F45,F4)=0,"YOK",COUNTIF(F6:F45,F4)))</f>
        <v>23</v>
      </c>
      <c r="G49" s="55">
        <f t="shared" si="5"/>
        <v>23</v>
      </c>
      <c r="H49" s="55">
        <f t="shared" si="5"/>
        <v>23</v>
      </c>
      <c r="I49" s="55">
        <f t="shared" si="5"/>
        <v>23</v>
      </c>
      <c r="J49" s="55">
        <f t="shared" si="5"/>
        <v>23</v>
      </c>
      <c r="K49" s="55">
        <f t="shared" si="5"/>
        <v>23</v>
      </c>
      <c r="L49" s="55">
        <f t="shared" si="5"/>
        <v>23</v>
      </c>
      <c r="M49" s="55">
        <f t="shared" si="5"/>
        <v>23</v>
      </c>
      <c r="N49" s="55">
        <f t="shared" si="5"/>
        <v>23</v>
      </c>
      <c r="O49" s="55">
        <f t="shared" si="5"/>
        <v>23</v>
      </c>
      <c r="P49" s="55">
        <f t="shared" si="5"/>
        <v>23</v>
      </c>
      <c r="Q49" s="55">
        <f t="shared" si="5"/>
        <v>23</v>
      </c>
      <c r="R49" s="55">
        <f t="shared" si="5"/>
        <v>23</v>
      </c>
      <c r="S49" s="55">
        <f t="shared" si="5"/>
        <v>23</v>
      </c>
      <c r="T49" s="55">
        <f t="shared" si="5"/>
        <v>23</v>
      </c>
      <c r="U49" s="55">
        <f t="shared" si="5"/>
        <v>23</v>
      </c>
      <c r="V49" s="55">
        <f t="shared" si="5"/>
        <v>23</v>
      </c>
      <c r="W49" s="55">
        <f t="shared" si="5"/>
        <v>23</v>
      </c>
      <c r="X49" s="55">
        <f t="shared" si="5"/>
        <v>23</v>
      </c>
      <c r="Y49" s="55">
        <f t="shared" si="5"/>
        <v>23</v>
      </c>
      <c r="Z49" s="55">
        <f t="shared" si="5"/>
        <v>23</v>
      </c>
      <c r="AA49" s="55">
        <f t="shared" si="5"/>
        <v>23</v>
      </c>
      <c r="AB49" s="55">
        <f t="shared" si="5"/>
        <v>23</v>
      </c>
      <c r="AC49" s="55">
        <f t="shared" si="5"/>
        <v>23</v>
      </c>
      <c r="AD49" s="55">
        <f t="shared" si="5"/>
        <v>23</v>
      </c>
      <c r="AE49" s="55" t="str">
        <f t="shared" si="5"/>
        <v> </v>
      </c>
      <c r="AF49" s="55" t="str">
        <f t="shared" si="5"/>
        <v> </v>
      </c>
      <c r="AG49" s="55" t="str">
        <f t="shared" si="5"/>
        <v> </v>
      </c>
      <c r="AH49" s="55" t="str">
        <f t="shared" si="5"/>
        <v> </v>
      </c>
      <c r="AI49" s="55" t="str">
        <f t="shared" si="5"/>
        <v> </v>
      </c>
      <c r="AJ49" s="55" t="str">
        <f t="shared" si="5"/>
        <v> </v>
      </c>
      <c r="AK49" s="55" t="str">
        <f t="shared" si="5"/>
        <v> </v>
      </c>
      <c r="AL49" s="55" t="str">
        <f t="shared" si="5"/>
        <v> </v>
      </c>
      <c r="AM49" s="55" t="str">
        <f t="shared" si="5"/>
        <v> </v>
      </c>
      <c r="AN49" s="55" t="str">
        <f t="shared" si="5"/>
        <v> </v>
      </c>
      <c r="AO49" s="55" t="str">
        <f t="shared" si="5"/>
        <v> </v>
      </c>
      <c r="AP49" s="55" t="str">
        <f t="shared" si="5"/>
        <v> </v>
      </c>
      <c r="AQ49" s="55" t="str">
        <f t="shared" si="5"/>
        <v> </v>
      </c>
      <c r="AR49" s="55" t="str">
        <f t="shared" si="5"/>
        <v> </v>
      </c>
      <c r="AS49" s="186" t="str">
        <f t="shared" si="5"/>
        <v> </v>
      </c>
      <c r="AT49" s="201"/>
      <c r="AU49" s="196"/>
    </row>
    <row r="50" spans="1:47" ht="29.25" customHeight="1">
      <c r="A50" s="376" t="s">
        <v>34</v>
      </c>
      <c r="B50" s="376"/>
      <c r="C50" s="376"/>
      <c r="D50" s="376"/>
      <c r="E50" s="376"/>
      <c r="F50" s="56">
        <f aca="true" t="shared" si="6" ref="F50:AS50">IF(COUNTBLANK(F6:F45)=ROWS(F6:F45)," ",IF(F49="YOK",0,100*F49/COUNTA(F6:F45)))</f>
        <v>100</v>
      </c>
      <c r="G50" s="56">
        <f t="shared" si="6"/>
        <v>100</v>
      </c>
      <c r="H50" s="56">
        <f t="shared" si="6"/>
        <v>100</v>
      </c>
      <c r="I50" s="56">
        <f t="shared" si="6"/>
        <v>100</v>
      </c>
      <c r="J50" s="56">
        <f t="shared" si="6"/>
        <v>100</v>
      </c>
      <c r="K50" s="56">
        <f t="shared" si="6"/>
        <v>100</v>
      </c>
      <c r="L50" s="56">
        <f t="shared" si="6"/>
        <v>100</v>
      </c>
      <c r="M50" s="56">
        <f t="shared" si="6"/>
        <v>100</v>
      </c>
      <c r="N50" s="56">
        <f t="shared" si="6"/>
        <v>100</v>
      </c>
      <c r="O50" s="56">
        <f t="shared" si="6"/>
        <v>100</v>
      </c>
      <c r="P50" s="56">
        <f t="shared" si="6"/>
        <v>100</v>
      </c>
      <c r="Q50" s="56">
        <f t="shared" si="6"/>
        <v>100</v>
      </c>
      <c r="R50" s="56">
        <f t="shared" si="6"/>
        <v>100</v>
      </c>
      <c r="S50" s="56">
        <f t="shared" si="6"/>
        <v>100</v>
      </c>
      <c r="T50" s="56">
        <f t="shared" si="6"/>
        <v>100</v>
      </c>
      <c r="U50" s="56">
        <f t="shared" si="6"/>
        <v>100</v>
      </c>
      <c r="V50" s="56">
        <f t="shared" si="6"/>
        <v>100</v>
      </c>
      <c r="W50" s="56">
        <f t="shared" si="6"/>
        <v>100</v>
      </c>
      <c r="X50" s="56">
        <f t="shared" si="6"/>
        <v>100</v>
      </c>
      <c r="Y50" s="56">
        <f t="shared" si="6"/>
        <v>100</v>
      </c>
      <c r="Z50" s="56">
        <f t="shared" si="6"/>
        <v>100</v>
      </c>
      <c r="AA50" s="56">
        <f t="shared" si="6"/>
        <v>100</v>
      </c>
      <c r="AB50" s="56">
        <f t="shared" si="6"/>
        <v>100</v>
      </c>
      <c r="AC50" s="56">
        <f t="shared" si="6"/>
        <v>100</v>
      </c>
      <c r="AD50" s="56">
        <f t="shared" si="6"/>
        <v>100</v>
      </c>
      <c r="AE50" s="56" t="str">
        <f t="shared" si="6"/>
        <v> </v>
      </c>
      <c r="AF50" s="56" t="str">
        <f t="shared" si="6"/>
        <v> </v>
      </c>
      <c r="AG50" s="56" t="str">
        <f t="shared" si="6"/>
        <v> </v>
      </c>
      <c r="AH50" s="56" t="str">
        <f t="shared" si="6"/>
        <v> </v>
      </c>
      <c r="AI50" s="56" t="str">
        <f t="shared" si="6"/>
        <v> </v>
      </c>
      <c r="AJ50" s="56" t="str">
        <f t="shared" si="6"/>
        <v> </v>
      </c>
      <c r="AK50" s="56" t="str">
        <f t="shared" si="6"/>
        <v> </v>
      </c>
      <c r="AL50" s="56" t="str">
        <f t="shared" si="6"/>
        <v> </v>
      </c>
      <c r="AM50" s="56" t="str">
        <f t="shared" si="6"/>
        <v> </v>
      </c>
      <c r="AN50" s="56" t="str">
        <f t="shared" si="6"/>
        <v> </v>
      </c>
      <c r="AO50" s="56" t="str">
        <f t="shared" si="6"/>
        <v> </v>
      </c>
      <c r="AP50" s="56" t="str">
        <f t="shared" si="6"/>
        <v> </v>
      </c>
      <c r="AQ50" s="56" t="str">
        <f t="shared" si="6"/>
        <v> </v>
      </c>
      <c r="AR50" s="56" t="str">
        <f t="shared" si="6"/>
        <v> </v>
      </c>
      <c r="AS50" s="187" t="str">
        <f t="shared" si="6"/>
        <v> </v>
      </c>
      <c r="AT50" s="415"/>
      <c r="AU50" s="416"/>
    </row>
    <row r="51" spans="1:47" ht="10.5" customHeight="1">
      <c r="A51" s="376"/>
      <c r="B51" s="376"/>
      <c r="C51" s="376"/>
      <c r="D51" s="376"/>
      <c r="E51" s="376"/>
      <c r="F51" s="57" t="str">
        <f>IF(F50&lt;&gt;" ","%"," ")</f>
        <v>%</v>
      </c>
      <c r="G51" s="57" t="str">
        <f aca="true" t="shared" si="7" ref="G51:AS51">IF(G50&lt;&gt;" ","%"," ")</f>
        <v>%</v>
      </c>
      <c r="H51" s="57" t="str">
        <f t="shared" si="7"/>
        <v>%</v>
      </c>
      <c r="I51" s="57" t="str">
        <f t="shared" si="7"/>
        <v>%</v>
      </c>
      <c r="J51" s="57" t="str">
        <f t="shared" si="7"/>
        <v>%</v>
      </c>
      <c r="K51" s="57" t="str">
        <f t="shared" si="7"/>
        <v>%</v>
      </c>
      <c r="L51" s="57" t="str">
        <f t="shared" si="7"/>
        <v>%</v>
      </c>
      <c r="M51" s="57" t="str">
        <f t="shared" si="7"/>
        <v>%</v>
      </c>
      <c r="N51" s="57" t="str">
        <f t="shared" si="7"/>
        <v>%</v>
      </c>
      <c r="O51" s="57" t="str">
        <f t="shared" si="7"/>
        <v>%</v>
      </c>
      <c r="P51" s="57" t="str">
        <f t="shared" si="7"/>
        <v>%</v>
      </c>
      <c r="Q51" s="57" t="str">
        <f t="shared" si="7"/>
        <v>%</v>
      </c>
      <c r="R51" s="57" t="str">
        <f t="shared" si="7"/>
        <v>%</v>
      </c>
      <c r="S51" s="57" t="str">
        <f t="shared" si="7"/>
        <v>%</v>
      </c>
      <c r="T51" s="57" t="str">
        <f t="shared" si="7"/>
        <v>%</v>
      </c>
      <c r="U51" s="57" t="str">
        <f t="shared" si="7"/>
        <v>%</v>
      </c>
      <c r="V51" s="57" t="str">
        <f t="shared" si="7"/>
        <v>%</v>
      </c>
      <c r="W51" s="57" t="str">
        <f t="shared" si="7"/>
        <v>%</v>
      </c>
      <c r="X51" s="57" t="str">
        <f t="shared" si="7"/>
        <v>%</v>
      </c>
      <c r="Y51" s="57" t="str">
        <f t="shared" si="7"/>
        <v>%</v>
      </c>
      <c r="Z51" s="57" t="str">
        <f t="shared" si="7"/>
        <v>%</v>
      </c>
      <c r="AA51" s="57" t="str">
        <f t="shared" si="7"/>
        <v>%</v>
      </c>
      <c r="AB51" s="57" t="str">
        <f t="shared" si="7"/>
        <v>%</v>
      </c>
      <c r="AC51" s="57" t="str">
        <f t="shared" si="7"/>
        <v>%</v>
      </c>
      <c r="AD51" s="57" t="str">
        <f t="shared" si="7"/>
        <v>%</v>
      </c>
      <c r="AE51" s="57" t="str">
        <f t="shared" si="7"/>
        <v> </v>
      </c>
      <c r="AF51" s="57" t="str">
        <f t="shared" si="7"/>
        <v> </v>
      </c>
      <c r="AG51" s="57" t="str">
        <f t="shared" si="7"/>
        <v> </v>
      </c>
      <c r="AH51" s="57" t="str">
        <f t="shared" si="7"/>
        <v> </v>
      </c>
      <c r="AI51" s="57" t="str">
        <f t="shared" si="7"/>
        <v> </v>
      </c>
      <c r="AJ51" s="57" t="str">
        <f t="shared" si="7"/>
        <v> </v>
      </c>
      <c r="AK51" s="57" t="str">
        <f t="shared" si="7"/>
        <v> </v>
      </c>
      <c r="AL51" s="57" t="str">
        <f t="shared" si="7"/>
        <v> </v>
      </c>
      <c r="AM51" s="57" t="str">
        <f t="shared" si="7"/>
        <v> </v>
      </c>
      <c r="AN51" s="57" t="str">
        <f t="shared" si="7"/>
        <v> </v>
      </c>
      <c r="AO51" s="57" t="str">
        <f t="shared" si="7"/>
        <v> </v>
      </c>
      <c r="AP51" s="57" t="str">
        <f t="shared" si="7"/>
        <v> </v>
      </c>
      <c r="AQ51" s="57" t="str">
        <f t="shared" si="7"/>
        <v> </v>
      </c>
      <c r="AR51" s="57" t="str">
        <f t="shared" si="7"/>
        <v> </v>
      </c>
      <c r="AS51" s="188" t="str">
        <f t="shared" si="7"/>
        <v> </v>
      </c>
      <c r="AT51" s="415"/>
      <c r="AU51" s="416"/>
    </row>
    <row r="52" spans="1:47" ht="21.75" customHeight="1">
      <c r="A52" s="376" t="s">
        <v>33</v>
      </c>
      <c r="B52" s="376"/>
      <c r="C52" s="376"/>
      <c r="D52" s="376"/>
      <c r="E52" s="376"/>
      <c r="F52" s="55" t="str">
        <f aca="true" t="shared" si="8" ref="F52:AS52">IF(COUNTBLANK(F6:F45)=ROWS(F6:F45)," ",IF(COUNTIF(F6:F45,0)=0,"YOK",COUNTIF(F6:F45,0)))</f>
        <v>YOK</v>
      </c>
      <c r="G52" s="55" t="str">
        <f t="shared" si="8"/>
        <v>YOK</v>
      </c>
      <c r="H52" s="55" t="str">
        <f t="shared" si="8"/>
        <v>YOK</v>
      </c>
      <c r="I52" s="55" t="str">
        <f t="shared" si="8"/>
        <v>YOK</v>
      </c>
      <c r="J52" s="55" t="str">
        <f t="shared" si="8"/>
        <v>YOK</v>
      </c>
      <c r="K52" s="55" t="str">
        <f t="shared" si="8"/>
        <v>YOK</v>
      </c>
      <c r="L52" s="55" t="str">
        <f t="shared" si="8"/>
        <v>YOK</v>
      </c>
      <c r="M52" s="55" t="str">
        <f t="shared" si="8"/>
        <v>YOK</v>
      </c>
      <c r="N52" s="55" t="str">
        <f t="shared" si="8"/>
        <v>YOK</v>
      </c>
      <c r="O52" s="55" t="str">
        <f t="shared" si="8"/>
        <v>YOK</v>
      </c>
      <c r="P52" s="55" t="str">
        <f t="shared" si="8"/>
        <v>YOK</v>
      </c>
      <c r="Q52" s="55" t="str">
        <f t="shared" si="8"/>
        <v>YOK</v>
      </c>
      <c r="R52" s="55" t="str">
        <f t="shared" si="8"/>
        <v>YOK</v>
      </c>
      <c r="S52" s="55" t="str">
        <f t="shared" si="8"/>
        <v>YOK</v>
      </c>
      <c r="T52" s="55" t="str">
        <f t="shared" si="8"/>
        <v>YOK</v>
      </c>
      <c r="U52" s="55" t="str">
        <f t="shared" si="8"/>
        <v>YOK</v>
      </c>
      <c r="V52" s="55" t="str">
        <f t="shared" si="8"/>
        <v>YOK</v>
      </c>
      <c r="W52" s="55" t="str">
        <f t="shared" si="8"/>
        <v>YOK</v>
      </c>
      <c r="X52" s="55" t="str">
        <f t="shared" si="8"/>
        <v>YOK</v>
      </c>
      <c r="Y52" s="55" t="str">
        <f t="shared" si="8"/>
        <v>YOK</v>
      </c>
      <c r="Z52" s="55" t="str">
        <f t="shared" si="8"/>
        <v>YOK</v>
      </c>
      <c r="AA52" s="55" t="str">
        <f t="shared" si="8"/>
        <v>YOK</v>
      </c>
      <c r="AB52" s="55" t="str">
        <f t="shared" si="8"/>
        <v>YOK</v>
      </c>
      <c r="AC52" s="55" t="str">
        <f t="shared" si="8"/>
        <v>YOK</v>
      </c>
      <c r="AD52" s="55" t="str">
        <f t="shared" si="8"/>
        <v>YOK</v>
      </c>
      <c r="AE52" s="55" t="str">
        <f t="shared" si="8"/>
        <v> </v>
      </c>
      <c r="AF52" s="55" t="str">
        <f t="shared" si="8"/>
        <v> </v>
      </c>
      <c r="AG52" s="55" t="str">
        <f t="shared" si="8"/>
        <v> </v>
      </c>
      <c r="AH52" s="55" t="str">
        <f t="shared" si="8"/>
        <v> </v>
      </c>
      <c r="AI52" s="55" t="str">
        <f t="shared" si="8"/>
        <v> </v>
      </c>
      <c r="AJ52" s="55" t="str">
        <f t="shared" si="8"/>
        <v> </v>
      </c>
      <c r="AK52" s="55" t="str">
        <f t="shared" si="8"/>
        <v> </v>
      </c>
      <c r="AL52" s="55" t="str">
        <f t="shared" si="8"/>
        <v> </v>
      </c>
      <c r="AM52" s="55" t="str">
        <f t="shared" si="8"/>
        <v> </v>
      </c>
      <c r="AN52" s="55" t="str">
        <f t="shared" si="8"/>
        <v> </v>
      </c>
      <c r="AO52" s="55" t="str">
        <f t="shared" si="8"/>
        <v> </v>
      </c>
      <c r="AP52" s="55" t="str">
        <f t="shared" si="8"/>
        <v> </v>
      </c>
      <c r="AQ52" s="55" t="str">
        <f t="shared" si="8"/>
        <v> </v>
      </c>
      <c r="AR52" s="55" t="str">
        <f t="shared" si="8"/>
        <v> </v>
      </c>
      <c r="AS52" s="186" t="str">
        <f t="shared" si="8"/>
        <v> </v>
      </c>
      <c r="AT52" s="201"/>
      <c r="AU52" s="196"/>
    </row>
    <row r="53" spans="1:47" ht="30.75" customHeight="1">
      <c r="A53" s="376" t="s">
        <v>35</v>
      </c>
      <c r="B53" s="376"/>
      <c r="C53" s="376"/>
      <c r="D53" s="376"/>
      <c r="E53" s="376"/>
      <c r="F53" s="56">
        <f aca="true" t="shared" si="9" ref="F53:AS53">IF(COUNTBLANK(F6:F45)=ROWS(F6:F45)," ",IF(F52="YOK",0,100*F52/COUNTA(F6:F45)))</f>
        <v>0</v>
      </c>
      <c r="G53" s="56">
        <f t="shared" si="9"/>
        <v>0</v>
      </c>
      <c r="H53" s="56">
        <f t="shared" si="9"/>
        <v>0</v>
      </c>
      <c r="I53" s="56">
        <f t="shared" si="9"/>
        <v>0</v>
      </c>
      <c r="J53" s="56">
        <f t="shared" si="9"/>
        <v>0</v>
      </c>
      <c r="K53" s="56">
        <f t="shared" si="9"/>
        <v>0</v>
      </c>
      <c r="L53" s="56">
        <f t="shared" si="9"/>
        <v>0</v>
      </c>
      <c r="M53" s="56">
        <f t="shared" si="9"/>
        <v>0</v>
      </c>
      <c r="N53" s="56">
        <f t="shared" si="9"/>
        <v>0</v>
      </c>
      <c r="O53" s="56">
        <f t="shared" si="9"/>
        <v>0</v>
      </c>
      <c r="P53" s="56">
        <f t="shared" si="9"/>
        <v>0</v>
      </c>
      <c r="Q53" s="56">
        <f t="shared" si="9"/>
        <v>0</v>
      </c>
      <c r="R53" s="56">
        <f t="shared" si="9"/>
        <v>0</v>
      </c>
      <c r="S53" s="56">
        <f t="shared" si="9"/>
        <v>0</v>
      </c>
      <c r="T53" s="56">
        <f t="shared" si="9"/>
        <v>0</v>
      </c>
      <c r="U53" s="56">
        <f t="shared" si="9"/>
        <v>0</v>
      </c>
      <c r="V53" s="56">
        <f t="shared" si="9"/>
        <v>0</v>
      </c>
      <c r="W53" s="56">
        <f t="shared" si="9"/>
        <v>0</v>
      </c>
      <c r="X53" s="56">
        <f t="shared" si="9"/>
        <v>0</v>
      </c>
      <c r="Y53" s="56">
        <f t="shared" si="9"/>
        <v>0</v>
      </c>
      <c r="Z53" s="56">
        <f t="shared" si="9"/>
        <v>0</v>
      </c>
      <c r="AA53" s="56">
        <f t="shared" si="9"/>
        <v>0</v>
      </c>
      <c r="AB53" s="56">
        <f t="shared" si="9"/>
        <v>0</v>
      </c>
      <c r="AC53" s="56">
        <f t="shared" si="9"/>
        <v>0</v>
      </c>
      <c r="AD53" s="56">
        <f t="shared" si="9"/>
        <v>0</v>
      </c>
      <c r="AE53" s="56" t="str">
        <f t="shared" si="9"/>
        <v> </v>
      </c>
      <c r="AF53" s="56" t="str">
        <f t="shared" si="9"/>
        <v> </v>
      </c>
      <c r="AG53" s="56" t="str">
        <f t="shared" si="9"/>
        <v> </v>
      </c>
      <c r="AH53" s="56" t="str">
        <f t="shared" si="9"/>
        <v> </v>
      </c>
      <c r="AI53" s="56" t="str">
        <f t="shared" si="9"/>
        <v> </v>
      </c>
      <c r="AJ53" s="56" t="str">
        <f t="shared" si="9"/>
        <v> </v>
      </c>
      <c r="AK53" s="56" t="str">
        <f t="shared" si="9"/>
        <v> </v>
      </c>
      <c r="AL53" s="56" t="str">
        <f t="shared" si="9"/>
        <v> </v>
      </c>
      <c r="AM53" s="56" t="str">
        <f t="shared" si="9"/>
        <v> </v>
      </c>
      <c r="AN53" s="56" t="str">
        <f t="shared" si="9"/>
        <v> </v>
      </c>
      <c r="AO53" s="56" t="str">
        <f t="shared" si="9"/>
        <v> </v>
      </c>
      <c r="AP53" s="56" t="str">
        <f t="shared" si="9"/>
        <v> </v>
      </c>
      <c r="AQ53" s="56" t="str">
        <f t="shared" si="9"/>
        <v> </v>
      </c>
      <c r="AR53" s="56" t="str">
        <f t="shared" si="9"/>
        <v> </v>
      </c>
      <c r="AS53" s="187" t="str">
        <f t="shared" si="9"/>
        <v> </v>
      </c>
      <c r="AT53" s="415"/>
      <c r="AU53" s="416"/>
    </row>
    <row r="54" spans="1:47" ht="10.5" customHeight="1">
      <c r="A54" s="376"/>
      <c r="B54" s="376"/>
      <c r="C54" s="376"/>
      <c r="D54" s="376"/>
      <c r="E54" s="376"/>
      <c r="F54" s="58" t="str">
        <f>IF(F53&lt;&gt;" ","%"," ")</f>
        <v>%</v>
      </c>
      <c r="G54" s="58" t="str">
        <f aca="true" t="shared" si="10" ref="G54:AS54">IF(G53&lt;&gt;" ","%"," ")</f>
        <v>%</v>
      </c>
      <c r="H54" s="58" t="str">
        <f t="shared" si="10"/>
        <v>%</v>
      </c>
      <c r="I54" s="58" t="str">
        <f t="shared" si="10"/>
        <v>%</v>
      </c>
      <c r="J54" s="58" t="str">
        <f t="shared" si="10"/>
        <v>%</v>
      </c>
      <c r="K54" s="58" t="str">
        <f t="shared" si="10"/>
        <v>%</v>
      </c>
      <c r="L54" s="58" t="str">
        <f t="shared" si="10"/>
        <v>%</v>
      </c>
      <c r="M54" s="58" t="str">
        <f t="shared" si="10"/>
        <v>%</v>
      </c>
      <c r="N54" s="58" t="str">
        <f t="shared" si="10"/>
        <v>%</v>
      </c>
      <c r="O54" s="58" t="str">
        <f t="shared" si="10"/>
        <v>%</v>
      </c>
      <c r="P54" s="58" t="str">
        <f t="shared" si="10"/>
        <v>%</v>
      </c>
      <c r="Q54" s="58" t="str">
        <f t="shared" si="10"/>
        <v>%</v>
      </c>
      <c r="R54" s="58" t="str">
        <f t="shared" si="10"/>
        <v>%</v>
      </c>
      <c r="S54" s="58" t="str">
        <f t="shared" si="10"/>
        <v>%</v>
      </c>
      <c r="T54" s="58" t="str">
        <f t="shared" si="10"/>
        <v>%</v>
      </c>
      <c r="U54" s="58" t="str">
        <f t="shared" si="10"/>
        <v>%</v>
      </c>
      <c r="V54" s="58" t="str">
        <f t="shared" si="10"/>
        <v>%</v>
      </c>
      <c r="W54" s="58" t="str">
        <f t="shared" si="10"/>
        <v>%</v>
      </c>
      <c r="X54" s="58" t="str">
        <f t="shared" si="10"/>
        <v>%</v>
      </c>
      <c r="Y54" s="58" t="str">
        <f t="shared" si="10"/>
        <v>%</v>
      </c>
      <c r="Z54" s="58" t="str">
        <f t="shared" si="10"/>
        <v>%</v>
      </c>
      <c r="AA54" s="58" t="str">
        <f t="shared" si="10"/>
        <v>%</v>
      </c>
      <c r="AB54" s="58" t="str">
        <f t="shared" si="10"/>
        <v>%</v>
      </c>
      <c r="AC54" s="58" t="str">
        <f t="shared" si="10"/>
        <v>%</v>
      </c>
      <c r="AD54" s="58" t="str">
        <f t="shared" si="10"/>
        <v>%</v>
      </c>
      <c r="AE54" s="58" t="str">
        <f t="shared" si="10"/>
        <v> </v>
      </c>
      <c r="AF54" s="58" t="str">
        <f t="shared" si="10"/>
        <v> </v>
      </c>
      <c r="AG54" s="58" t="str">
        <f t="shared" si="10"/>
        <v> </v>
      </c>
      <c r="AH54" s="58" t="str">
        <f t="shared" si="10"/>
        <v> </v>
      </c>
      <c r="AI54" s="58" t="str">
        <f t="shared" si="10"/>
        <v> </v>
      </c>
      <c r="AJ54" s="58" t="str">
        <f t="shared" si="10"/>
        <v> </v>
      </c>
      <c r="AK54" s="58" t="str">
        <f t="shared" si="10"/>
        <v> </v>
      </c>
      <c r="AL54" s="58" t="str">
        <f t="shared" si="10"/>
        <v> </v>
      </c>
      <c r="AM54" s="58" t="str">
        <f t="shared" si="10"/>
        <v> </v>
      </c>
      <c r="AN54" s="58" t="str">
        <f t="shared" si="10"/>
        <v> </v>
      </c>
      <c r="AO54" s="58" t="str">
        <f t="shared" si="10"/>
        <v> </v>
      </c>
      <c r="AP54" s="58" t="str">
        <f t="shared" si="10"/>
        <v> </v>
      </c>
      <c r="AQ54" s="58" t="str">
        <f t="shared" si="10"/>
        <v> </v>
      </c>
      <c r="AR54" s="58" t="str">
        <f t="shared" si="10"/>
        <v> </v>
      </c>
      <c r="AS54" s="189" t="str">
        <f t="shared" si="10"/>
        <v> </v>
      </c>
      <c r="AT54" s="415"/>
      <c r="AU54" s="416"/>
    </row>
    <row r="55" spans="1:47" ht="30" customHeight="1">
      <c r="A55" s="378" t="s">
        <v>29</v>
      </c>
      <c r="B55" s="379"/>
      <c r="C55" s="379"/>
      <c r="D55" s="379"/>
      <c r="E55" s="380"/>
      <c r="F55" s="59">
        <f>IF(F4=" "," ",IF(COUNTBLANK(F6:F45)=ROWS(F6:F45)," ",F48*100/F4))</f>
        <v>100</v>
      </c>
      <c r="G55" s="59">
        <f aca="true" t="shared" si="11" ref="G55:AS55">IF(G4=" "," ",IF(COUNTBLANK(G6:G45)=ROWS(G6:G45)," ",G48*100/G4))</f>
        <v>100</v>
      </c>
      <c r="H55" s="59">
        <f t="shared" si="11"/>
        <v>100</v>
      </c>
      <c r="I55" s="59">
        <f t="shared" si="11"/>
        <v>100</v>
      </c>
      <c r="J55" s="59">
        <f t="shared" si="11"/>
        <v>100</v>
      </c>
      <c r="K55" s="59">
        <f t="shared" si="11"/>
        <v>100</v>
      </c>
      <c r="L55" s="59">
        <f t="shared" si="11"/>
        <v>100</v>
      </c>
      <c r="M55" s="59">
        <f t="shared" si="11"/>
        <v>100</v>
      </c>
      <c r="N55" s="59">
        <f t="shared" si="11"/>
        <v>100</v>
      </c>
      <c r="O55" s="59">
        <f t="shared" si="11"/>
        <v>100</v>
      </c>
      <c r="P55" s="59">
        <f t="shared" si="11"/>
        <v>100</v>
      </c>
      <c r="Q55" s="59">
        <f t="shared" si="11"/>
        <v>100</v>
      </c>
      <c r="R55" s="59">
        <f t="shared" si="11"/>
        <v>100</v>
      </c>
      <c r="S55" s="59">
        <f t="shared" si="11"/>
        <v>100</v>
      </c>
      <c r="T55" s="59">
        <f t="shared" si="11"/>
        <v>100</v>
      </c>
      <c r="U55" s="59">
        <f t="shared" si="11"/>
        <v>100</v>
      </c>
      <c r="V55" s="59">
        <f t="shared" si="11"/>
        <v>100</v>
      </c>
      <c r="W55" s="59">
        <f t="shared" si="11"/>
        <v>100</v>
      </c>
      <c r="X55" s="59">
        <f t="shared" si="11"/>
        <v>100</v>
      </c>
      <c r="Y55" s="59">
        <f t="shared" si="11"/>
        <v>100</v>
      </c>
      <c r="Z55" s="59">
        <f t="shared" si="11"/>
        <v>100</v>
      </c>
      <c r="AA55" s="59">
        <f t="shared" si="11"/>
        <v>100</v>
      </c>
      <c r="AB55" s="59">
        <f t="shared" si="11"/>
        <v>100</v>
      </c>
      <c r="AC55" s="59">
        <f t="shared" si="11"/>
        <v>100</v>
      </c>
      <c r="AD55" s="59">
        <f t="shared" si="11"/>
        <v>100</v>
      </c>
      <c r="AE55" s="59" t="str">
        <f t="shared" si="11"/>
        <v> </v>
      </c>
      <c r="AF55" s="59" t="str">
        <f t="shared" si="11"/>
        <v> </v>
      </c>
      <c r="AG55" s="59" t="str">
        <f t="shared" si="11"/>
        <v> </v>
      </c>
      <c r="AH55" s="59" t="str">
        <f t="shared" si="11"/>
        <v> </v>
      </c>
      <c r="AI55" s="59" t="str">
        <f t="shared" si="11"/>
        <v> </v>
      </c>
      <c r="AJ55" s="59" t="str">
        <f t="shared" si="11"/>
        <v> </v>
      </c>
      <c r="AK55" s="59" t="str">
        <f t="shared" si="11"/>
        <v> </v>
      </c>
      <c r="AL55" s="59" t="str">
        <f t="shared" si="11"/>
        <v> </v>
      </c>
      <c r="AM55" s="59" t="str">
        <f t="shared" si="11"/>
        <v> </v>
      </c>
      <c r="AN55" s="59" t="str">
        <f t="shared" si="11"/>
        <v> </v>
      </c>
      <c r="AO55" s="59" t="str">
        <f t="shared" si="11"/>
        <v> </v>
      </c>
      <c r="AP55" s="59" t="str">
        <f t="shared" si="11"/>
        <v> </v>
      </c>
      <c r="AQ55" s="59" t="str">
        <f t="shared" si="11"/>
        <v> </v>
      </c>
      <c r="AR55" s="59" t="str">
        <f t="shared" si="11"/>
        <v> </v>
      </c>
      <c r="AS55" s="190" t="str">
        <f t="shared" si="11"/>
        <v> </v>
      </c>
      <c r="AT55" s="417"/>
      <c r="AU55" s="418"/>
    </row>
    <row r="56" spans="1:47" ht="9.75" customHeight="1">
      <c r="A56" s="381"/>
      <c r="B56" s="382"/>
      <c r="C56" s="382"/>
      <c r="D56" s="382"/>
      <c r="E56" s="383"/>
      <c r="F56" s="60" t="str">
        <f>IF(F55&lt;&gt;" ","%"," ")</f>
        <v>%</v>
      </c>
      <c r="G56" s="60" t="str">
        <f aca="true" t="shared" si="12" ref="G56:AS56">IF(G55&lt;&gt;" ","%"," ")</f>
        <v>%</v>
      </c>
      <c r="H56" s="60" t="str">
        <f t="shared" si="12"/>
        <v>%</v>
      </c>
      <c r="I56" s="60" t="str">
        <f t="shared" si="12"/>
        <v>%</v>
      </c>
      <c r="J56" s="60" t="str">
        <f t="shared" si="12"/>
        <v>%</v>
      </c>
      <c r="K56" s="60" t="str">
        <f t="shared" si="12"/>
        <v>%</v>
      </c>
      <c r="L56" s="60" t="str">
        <f t="shared" si="12"/>
        <v>%</v>
      </c>
      <c r="M56" s="60" t="str">
        <f t="shared" si="12"/>
        <v>%</v>
      </c>
      <c r="N56" s="60" t="str">
        <f t="shared" si="12"/>
        <v>%</v>
      </c>
      <c r="O56" s="60" t="str">
        <f t="shared" si="12"/>
        <v>%</v>
      </c>
      <c r="P56" s="60" t="str">
        <f t="shared" si="12"/>
        <v>%</v>
      </c>
      <c r="Q56" s="60" t="str">
        <f t="shared" si="12"/>
        <v>%</v>
      </c>
      <c r="R56" s="60" t="str">
        <f t="shared" si="12"/>
        <v>%</v>
      </c>
      <c r="S56" s="60" t="str">
        <f t="shared" si="12"/>
        <v>%</v>
      </c>
      <c r="T56" s="60" t="str">
        <f t="shared" si="12"/>
        <v>%</v>
      </c>
      <c r="U56" s="60" t="str">
        <f t="shared" si="12"/>
        <v>%</v>
      </c>
      <c r="V56" s="60" t="str">
        <f t="shared" si="12"/>
        <v>%</v>
      </c>
      <c r="W56" s="60" t="str">
        <f t="shared" si="12"/>
        <v>%</v>
      </c>
      <c r="X56" s="60" t="str">
        <f t="shared" si="12"/>
        <v>%</v>
      </c>
      <c r="Y56" s="60" t="str">
        <f t="shared" si="12"/>
        <v>%</v>
      </c>
      <c r="Z56" s="60" t="str">
        <f t="shared" si="12"/>
        <v>%</v>
      </c>
      <c r="AA56" s="60" t="str">
        <f t="shared" si="12"/>
        <v>%</v>
      </c>
      <c r="AB56" s="60" t="str">
        <f t="shared" si="12"/>
        <v>%</v>
      </c>
      <c r="AC56" s="60" t="str">
        <f t="shared" si="12"/>
        <v>%</v>
      </c>
      <c r="AD56" s="60" t="str">
        <f t="shared" si="12"/>
        <v>%</v>
      </c>
      <c r="AE56" s="60" t="str">
        <f t="shared" si="12"/>
        <v> </v>
      </c>
      <c r="AF56" s="60" t="str">
        <f t="shared" si="12"/>
        <v> </v>
      </c>
      <c r="AG56" s="60" t="str">
        <f t="shared" si="12"/>
        <v> </v>
      </c>
      <c r="AH56" s="60" t="str">
        <f t="shared" si="12"/>
        <v> </v>
      </c>
      <c r="AI56" s="60" t="str">
        <f t="shared" si="12"/>
        <v> </v>
      </c>
      <c r="AJ56" s="60" t="str">
        <f t="shared" si="12"/>
        <v> </v>
      </c>
      <c r="AK56" s="60" t="str">
        <f t="shared" si="12"/>
        <v> </v>
      </c>
      <c r="AL56" s="60" t="str">
        <f t="shared" si="12"/>
        <v> </v>
      </c>
      <c r="AM56" s="60" t="str">
        <f t="shared" si="12"/>
        <v> </v>
      </c>
      <c r="AN56" s="60" t="str">
        <f t="shared" si="12"/>
        <v> </v>
      </c>
      <c r="AO56" s="60" t="str">
        <f t="shared" si="12"/>
        <v> </v>
      </c>
      <c r="AP56" s="60" t="str">
        <f t="shared" si="12"/>
        <v> </v>
      </c>
      <c r="AQ56" s="60" t="str">
        <f t="shared" si="12"/>
        <v> </v>
      </c>
      <c r="AR56" s="60" t="str">
        <f t="shared" si="12"/>
        <v> </v>
      </c>
      <c r="AS56" s="191" t="str">
        <f t="shared" si="12"/>
        <v> </v>
      </c>
      <c r="AT56" s="417"/>
      <c r="AU56" s="419"/>
    </row>
    <row r="57" spans="1:47" ht="9.75" customHeight="1">
      <c r="A57" s="61"/>
      <c r="B57" s="61"/>
      <c r="C57" s="61"/>
      <c r="D57" s="61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174"/>
      <c r="AU57" s="63"/>
    </row>
    <row r="58" spans="1:47" ht="9.75" customHeight="1">
      <c r="A58" s="61"/>
      <c r="B58" s="61"/>
      <c r="C58" s="61"/>
      <c r="D58" s="61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174"/>
      <c r="AU58" s="63"/>
    </row>
    <row r="59" spans="1:47" ht="9.75" customHeight="1">
      <c r="A59" s="61"/>
      <c r="B59" s="61"/>
      <c r="C59" s="61"/>
      <c r="D59" s="61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174"/>
      <c r="AU59" s="63"/>
    </row>
    <row r="60" spans="1:47" ht="9.75" customHeight="1">
      <c r="A60" s="61"/>
      <c r="B60" s="61"/>
      <c r="C60" s="61"/>
      <c r="D60" s="61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174"/>
      <c r="AU60" s="63"/>
    </row>
    <row r="61" spans="1:47" ht="9.75" customHeight="1">
      <c r="A61" s="61"/>
      <c r="B61" s="61"/>
      <c r="C61" s="61"/>
      <c r="D61" s="61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174"/>
      <c r="AU61" s="63"/>
    </row>
    <row r="62" spans="1:47" ht="9.75" customHeight="1">
      <c r="A62" s="61"/>
      <c r="B62" s="61"/>
      <c r="C62" s="61"/>
      <c r="D62" s="61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174"/>
      <c r="AU62" s="63"/>
    </row>
    <row r="63" spans="1:47" ht="9.75" customHeight="1">
      <c r="A63" s="61"/>
      <c r="B63" s="61"/>
      <c r="C63" s="61"/>
      <c r="D63" s="61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174"/>
      <c r="AU63" s="63"/>
    </row>
    <row r="64" spans="1:47" ht="9.75" customHeight="1">
      <c r="A64" s="61"/>
      <c r="B64" s="61"/>
      <c r="C64" s="61"/>
      <c r="D64" s="61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174"/>
      <c r="AU64" s="63"/>
    </row>
    <row r="65" spans="1:47" ht="9.75" customHeight="1">
      <c r="A65" s="61"/>
      <c r="B65" s="61"/>
      <c r="C65" s="61"/>
      <c r="D65" s="61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174"/>
      <c r="AU65" s="63"/>
    </row>
    <row r="66" spans="1:47" ht="9.75" customHeight="1">
      <c r="A66" s="61"/>
      <c r="B66" s="61"/>
      <c r="C66" s="61"/>
      <c r="D66" s="61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174"/>
      <c r="AU66" s="63"/>
    </row>
    <row r="67" spans="1:47" ht="9.75" customHeight="1">
      <c r="A67" s="61"/>
      <c r="B67" s="61"/>
      <c r="C67" s="61"/>
      <c r="D67" s="61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174"/>
      <c r="AU67" s="63"/>
    </row>
    <row r="68" spans="1:47" ht="9.75" customHeight="1">
      <c r="A68" s="61"/>
      <c r="B68" s="61"/>
      <c r="C68" s="61"/>
      <c r="D68" s="61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174"/>
      <c r="AU68" s="63"/>
    </row>
    <row r="69" spans="1:47" ht="9.75" customHeight="1">
      <c r="A69" s="61"/>
      <c r="B69" s="61"/>
      <c r="C69" s="61"/>
      <c r="D69" s="61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174"/>
      <c r="AU69" s="63"/>
    </row>
    <row r="70" spans="1:47" ht="9.75" customHeight="1">
      <c r="A70" s="61"/>
      <c r="B70" s="61"/>
      <c r="C70" s="61"/>
      <c r="D70" s="61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174"/>
      <c r="AU70" s="63"/>
    </row>
    <row r="71" spans="1:47" ht="9.75" customHeight="1">
      <c r="A71" s="61"/>
      <c r="B71" s="61"/>
      <c r="C71" s="61"/>
      <c r="D71" s="61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174"/>
      <c r="AU71" s="63"/>
    </row>
    <row r="72" spans="1:47" ht="9.75" customHeight="1">
      <c r="A72" s="61"/>
      <c r="B72" s="61"/>
      <c r="C72" s="61"/>
      <c r="D72" s="61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174"/>
      <c r="AU72" s="63"/>
    </row>
    <row r="73" spans="1:47" ht="9.75" customHeight="1">
      <c r="A73" s="61"/>
      <c r="B73" s="61"/>
      <c r="C73" s="61"/>
      <c r="D73" s="61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174"/>
      <c r="AU73" s="63"/>
    </row>
    <row r="74" spans="1:47" ht="9.75" customHeight="1">
      <c r="A74" s="64"/>
      <c r="B74" s="64"/>
      <c r="C74" s="64"/>
      <c r="D74" s="64"/>
      <c r="E74" s="64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203"/>
      <c r="AU74" s="66"/>
    </row>
    <row r="75" spans="1:47" ht="6.75" customHeight="1">
      <c r="A75" s="64"/>
      <c r="B75" s="64"/>
      <c r="C75" s="64"/>
      <c r="D75" s="64"/>
      <c r="E75" s="64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6"/>
      <c r="AU75" s="66"/>
    </row>
    <row r="76" spans="1:47" ht="12.75" customHeight="1">
      <c r="A76" s="64"/>
      <c r="B76" s="64"/>
      <c r="C76" s="64"/>
      <c r="D76" s="64"/>
      <c r="E76" s="64"/>
      <c r="F76" s="65"/>
      <c r="G76" s="65"/>
      <c r="H76" s="65"/>
      <c r="I76" s="65"/>
      <c r="J76" s="65"/>
      <c r="K76" s="65"/>
      <c r="L76" s="363" t="s">
        <v>97</v>
      </c>
      <c r="M76" s="363"/>
      <c r="N76" s="363"/>
      <c r="O76" s="363"/>
      <c r="P76" s="363"/>
      <c r="Q76" s="363"/>
      <c r="R76" s="363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363"/>
      <c r="AG76" s="363" t="s">
        <v>63</v>
      </c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3"/>
      <c r="AU76" s="363"/>
    </row>
    <row r="77" spans="1:47" ht="12" customHeight="1">
      <c r="A77" s="409" t="s">
        <v>69</v>
      </c>
      <c r="B77" s="410"/>
      <c r="C77" s="410"/>
      <c r="D77" s="410"/>
      <c r="E77" s="410"/>
      <c r="F77" s="410"/>
      <c r="G77" s="410"/>
      <c r="H77" s="410"/>
      <c r="I77" s="410"/>
      <c r="J77" s="410"/>
      <c r="K77" s="410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8"/>
      <c r="AU77" s="66"/>
    </row>
    <row r="78" spans="1:47" ht="13.5" customHeight="1">
      <c r="A78" s="388" t="s">
        <v>37</v>
      </c>
      <c r="B78" s="388"/>
      <c r="C78" s="388"/>
      <c r="D78" s="69" t="s">
        <v>104</v>
      </c>
      <c r="E78" s="70">
        <f>IF(COUNTIF(AU6:AU45," ")=ROWS(AU6:AU45)," ",COUNTIF(AU6:AU45,5))</f>
        <v>23</v>
      </c>
      <c r="F78" s="390" t="str">
        <f aca="true" t="shared" si="13" ref="F78:F84">IF(E78&lt;&gt;" ","KİŞİ"," ")</f>
        <v>KİŞİ</v>
      </c>
      <c r="G78" s="390"/>
      <c r="H78" s="70" t="str">
        <f>IF(E78=" "," ","%")</f>
        <v>%</v>
      </c>
      <c r="I78" s="384">
        <f>IF(E78=" "," ",100*E78/E84)</f>
        <v>100</v>
      </c>
      <c r="J78" s="384"/>
      <c r="K78" s="384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8"/>
      <c r="AU78" s="66"/>
    </row>
    <row r="79" spans="1:47" ht="13.5" customHeight="1">
      <c r="A79" s="388" t="s">
        <v>40</v>
      </c>
      <c r="B79" s="388"/>
      <c r="C79" s="388"/>
      <c r="D79" s="69" t="s">
        <v>105</v>
      </c>
      <c r="E79" s="70">
        <f>IF(COUNTIF(AU6:AU45," ")=ROWS(AU6:AU45)," ",COUNTIF(AU6:AU45,4))</f>
        <v>0</v>
      </c>
      <c r="F79" s="390" t="str">
        <f t="shared" si="13"/>
        <v>KİŞİ</v>
      </c>
      <c r="G79" s="390"/>
      <c r="H79" s="70" t="str">
        <f>IF(E78=" "," ","%")</f>
        <v>%</v>
      </c>
      <c r="I79" s="384">
        <f>IF(E79=" "," ",100*E79/E84)</f>
        <v>0</v>
      </c>
      <c r="J79" s="384"/>
      <c r="K79" s="384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363"/>
      <c r="AG79" s="363"/>
      <c r="AH79" s="363"/>
      <c r="AI79" s="363"/>
      <c r="AJ79" s="363"/>
      <c r="AK79" s="363"/>
      <c r="AL79" s="363"/>
      <c r="AM79" s="363"/>
      <c r="AN79" s="363"/>
      <c r="AO79" s="67"/>
      <c r="AP79" s="67"/>
      <c r="AQ79" s="67"/>
      <c r="AR79" s="67"/>
      <c r="AS79" s="67"/>
      <c r="AT79" s="68"/>
      <c r="AU79" s="66"/>
    </row>
    <row r="80" spans="1:47" ht="13.5" customHeight="1">
      <c r="A80" s="388" t="s">
        <v>94</v>
      </c>
      <c r="B80" s="388"/>
      <c r="C80" s="388"/>
      <c r="D80" s="69" t="s">
        <v>106</v>
      </c>
      <c r="E80" s="70">
        <f>IF(COUNTIF(AU6:AU45," ")=ROWS(AU6:AU45)," ",COUNTIF(AU6:AU45,3))</f>
        <v>0</v>
      </c>
      <c r="F80" s="390" t="str">
        <f t="shared" si="13"/>
        <v>KİŞİ</v>
      </c>
      <c r="G80" s="390"/>
      <c r="H80" s="70" t="str">
        <f>IF(E78=" "," ","%")</f>
        <v>%</v>
      </c>
      <c r="I80" s="384">
        <f>IF(E80=" "," ",100*E80/E84)</f>
        <v>0</v>
      </c>
      <c r="J80" s="384"/>
      <c r="K80" s="384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6"/>
      <c r="AU80" s="66"/>
    </row>
    <row r="81" spans="1:47" ht="13.5" customHeight="1">
      <c r="A81" s="388" t="s">
        <v>96</v>
      </c>
      <c r="B81" s="388"/>
      <c r="C81" s="388"/>
      <c r="D81" s="69" t="s">
        <v>107</v>
      </c>
      <c r="E81" s="70">
        <f>IF(COUNTIF(AU6:AU45," ")=ROWS(AU6:AU45)," ",COUNTIF(AU6:AU45,2))</f>
        <v>0</v>
      </c>
      <c r="F81" s="390" t="str">
        <f t="shared" si="13"/>
        <v>KİŞİ</v>
      </c>
      <c r="G81" s="390"/>
      <c r="H81" s="70" t="str">
        <f>IF(E78=" "," ","%")</f>
        <v>%</v>
      </c>
      <c r="I81" s="384">
        <f>IF(E81=" "," ",100*E81/E84)</f>
        <v>0</v>
      </c>
      <c r="J81" s="384"/>
      <c r="K81" s="384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6"/>
      <c r="AU81" s="66"/>
    </row>
    <row r="82" spans="1:47" ht="13.5" customHeight="1">
      <c r="A82" s="388" t="s">
        <v>95</v>
      </c>
      <c r="B82" s="388"/>
      <c r="C82" s="388"/>
      <c r="D82" s="69" t="s">
        <v>108</v>
      </c>
      <c r="E82" s="70">
        <f>IF(COUNTIF(AU6:AU45," ")=ROWS(AU6:AU45)," ",COUNTIF(AU6:AU45,1))</f>
        <v>0</v>
      </c>
      <c r="F82" s="390" t="str">
        <f t="shared" si="13"/>
        <v>KİŞİ</v>
      </c>
      <c r="G82" s="390"/>
      <c r="H82" s="70" t="str">
        <f>IF(E78=" "," ","%")</f>
        <v>%</v>
      </c>
      <c r="I82" s="384">
        <f>IF(E82=" "," ",100*E82/E84)</f>
        <v>0</v>
      </c>
      <c r="J82" s="384"/>
      <c r="K82" s="384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6"/>
      <c r="AU82" s="66"/>
    </row>
    <row r="83" spans="1:47" ht="13.5" customHeight="1">
      <c r="A83" s="389" t="s">
        <v>38</v>
      </c>
      <c r="B83" s="389"/>
      <c r="C83" s="389"/>
      <c r="D83" s="154" t="s">
        <v>41</v>
      </c>
      <c r="E83" s="155">
        <f>IF(COUNTIF(AU6:AU45," ")=ROWS(AU6:AU45)," ",COUNTIF(AU6:AU45,0))</f>
        <v>0</v>
      </c>
      <c r="F83" s="389" t="str">
        <f t="shared" si="13"/>
        <v>KİŞİ</v>
      </c>
      <c r="G83" s="389"/>
      <c r="H83" s="155" t="str">
        <f>IF(E78=" "," ","%")</f>
        <v>%</v>
      </c>
      <c r="I83" s="397">
        <f>IF(E83=" "," ",100*E83/E84)</f>
        <v>0</v>
      </c>
      <c r="J83" s="397"/>
      <c r="K83" s="397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6"/>
      <c r="AU83" s="66"/>
    </row>
    <row r="84" spans="1:47" ht="13.5" customHeight="1">
      <c r="A84" s="408" t="s">
        <v>39</v>
      </c>
      <c r="B84" s="408"/>
      <c r="C84" s="408"/>
      <c r="D84" s="408"/>
      <c r="E84" s="150">
        <f>IF(SUM(E78:E83)=0," ",SUM(E78:E83))</f>
        <v>23</v>
      </c>
      <c r="F84" s="348" t="str">
        <f t="shared" si="13"/>
        <v>KİŞİ</v>
      </c>
      <c r="G84" s="396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6"/>
      <c r="AU84" s="66"/>
    </row>
    <row r="85" spans="1:47" ht="12" customHeight="1">
      <c r="A85" s="64"/>
      <c r="B85" s="64"/>
      <c r="C85" s="64"/>
      <c r="D85" s="64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6"/>
      <c r="AU85" s="66"/>
    </row>
    <row r="86" spans="1:47" ht="14.25" customHeight="1">
      <c r="A86" s="64"/>
      <c r="B86" s="64"/>
      <c r="C86" s="64"/>
      <c r="D86" s="64"/>
      <c r="E86" s="64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6"/>
      <c r="AU86" s="66"/>
    </row>
    <row r="87" spans="1:47" ht="12.75">
      <c r="A87" s="347" t="s">
        <v>42</v>
      </c>
      <c r="B87" s="347"/>
      <c r="C87" s="347"/>
      <c r="D87" s="72">
        <f>IF(COUNTIF(AT6:AT45," ")=ROWS(AT6:AT45)," ",LARGE(AT6:AT45,1))</f>
        <v>100</v>
      </c>
      <c r="E87" s="343"/>
      <c r="F87" s="344"/>
      <c r="G87" s="344"/>
      <c r="H87" s="344"/>
      <c r="I87" s="344"/>
      <c r="J87" s="344"/>
      <c r="K87" s="344"/>
      <c r="L87" s="53"/>
      <c r="M87" s="363" t="s">
        <v>62</v>
      </c>
      <c r="N87" s="363"/>
      <c r="O87" s="363"/>
      <c r="P87" s="363"/>
      <c r="Q87" s="363"/>
      <c r="R87" s="363"/>
      <c r="S87" s="363"/>
      <c r="T87" s="363"/>
      <c r="U87" s="363"/>
      <c r="V87" s="363"/>
      <c r="W87" s="363"/>
      <c r="X87" s="363"/>
      <c r="Y87" s="363"/>
      <c r="Z87" s="363"/>
      <c r="AA87" s="363"/>
      <c r="AB87" s="363"/>
      <c r="AC87" s="363"/>
      <c r="AD87" s="363"/>
      <c r="AE87" s="363"/>
      <c r="AF87" s="65"/>
      <c r="AG87" s="99"/>
      <c r="AH87" s="99"/>
      <c r="AI87" s="99"/>
      <c r="AJ87" s="99"/>
      <c r="AK87" s="99"/>
      <c r="AL87" s="99"/>
      <c r="AM87" s="99"/>
      <c r="AN87" s="99"/>
      <c r="AO87" s="99"/>
      <c r="AP87" s="67"/>
      <c r="AQ87" s="99"/>
      <c r="AR87" s="99"/>
      <c r="AS87" s="99"/>
      <c r="AT87" s="99"/>
      <c r="AU87" s="99"/>
    </row>
    <row r="88" spans="1:47" ht="12" customHeight="1">
      <c r="A88" s="347" t="s">
        <v>43</v>
      </c>
      <c r="B88" s="347"/>
      <c r="C88" s="347"/>
      <c r="D88" s="72">
        <f>IF(COUNTIF(AT6:AT27," ")=ROWS(AT6:AT27)," ",SMALL(AT6:AT27,1))</f>
        <v>100</v>
      </c>
      <c r="E88" s="343"/>
      <c r="F88" s="344"/>
      <c r="G88" s="344"/>
      <c r="H88" s="344"/>
      <c r="I88" s="344"/>
      <c r="J88" s="344"/>
      <c r="K88" s="344"/>
      <c r="L88" s="53"/>
      <c r="M88" s="5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99"/>
      <c r="AH88" s="99"/>
      <c r="AI88" s="99"/>
      <c r="AJ88" s="99"/>
      <c r="AK88" s="99"/>
      <c r="AL88" s="99"/>
      <c r="AM88" s="99"/>
      <c r="AN88" s="99"/>
      <c r="AO88" s="99"/>
      <c r="AP88" s="1"/>
      <c r="AQ88" s="99"/>
      <c r="AR88" s="99"/>
      <c r="AS88" s="99"/>
      <c r="AT88" s="99"/>
      <c r="AU88" s="99"/>
    </row>
    <row r="89" spans="1:47" ht="15" customHeight="1">
      <c r="A89" s="347" t="s">
        <v>44</v>
      </c>
      <c r="B89" s="347"/>
      <c r="C89" s="347"/>
      <c r="D89" s="74">
        <f>AT48</f>
        <v>100</v>
      </c>
      <c r="E89" s="345"/>
      <c r="F89" s="346"/>
      <c r="G89" s="346"/>
      <c r="H89" s="346"/>
      <c r="I89" s="346"/>
      <c r="J89" s="346"/>
      <c r="K89" s="346"/>
      <c r="L89" s="75"/>
      <c r="M89" s="75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364" t="s">
        <v>48</v>
      </c>
      <c r="AH89" s="365"/>
      <c r="AI89" s="365"/>
      <c r="AJ89" s="365"/>
      <c r="AK89" s="365"/>
      <c r="AL89" s="365"/>
      <c r="AM89" s="365"/>
      <c r="AN89" s="365"/>
      <c r="AO89" s="366"/>
      <c r="AP89" s="12"/>
      <c r="AQ89" s="364" t="s">
        <v>50</v>
      </c>
      <c r="AR89" s="365"/>
      <c r="AS89" s="365"/>
      <c r="AT89" s="365"/>
      <c r="AU89" s="366"/>
    </row>
    <row r="90" spans="1:47" ht="15" customHeight="1">
      <c r="A90" s="76"/>
      <c r="B90" s="76"/>
      <c r="C90" s="76"/>
      <c r="D90" s="77"/>
      <c r="E90" s="75"/>
      <c r="F90" s="77"/>
      <c r="G90" s="77"/>
      <c r="H90" s="77"/>
      <c r="I90" s="77"/>
      <c r="J90" s="77"/>
      <c r="K90" s="77"/>
      <c r="L90" s="77"/>
      <c r="M90" s="77"/>
      <c r="N90" s="10"/>
      <c r="O90" s="10"/>
      <c r="P90" s="10"/>
      <c r="Q90" s="10"/>
      <c r="R90" s="10"/>
      <c r="S90" s="10"/>
      <c r="T90" s="10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367">
        <f ca="1">TODAY()</f>
        <v>45260</v>
      </c>
      <c r="AH90" s="368"/>
      <c r="AI90" s="368"/>
      <c r="AJ90" s="368"/>
      <c r="AK90" s="368"/>
      <c r="AL90" s="368"/>
      <c r="AM90" s="368"/>
      <c r="AN90" s="368"/>
      <c r="AO90" s="369"/>
      <c r="AP90" s="11"/>
      <c r="AQ90" s="412" t="s">
        <v>99</v>
      </c>
      <c r="AR90" s="368"/>
      <c r="AS90" s="368"/>
      <c r="AT90" s="368"/>
      <c r="AU90" s="369"/>
    </row>
    <row r="91" spans="1:47" ht="12" customHeight="1">
      <c r="A91" s="341" t="s">
        <v>45</v>
      </c>
      <c r="B91" s="342"/>
      <c r="C91" s="342"/>
      <c r="D91" s="342"/>
      <c r="E91" s="78">
        <f>IF(COUNTIF(AT6:AT45," ")=ROWS(AT6:AT45)," ",SUM(E78:E81))</f>
        <v>23</v>
      </c>
      <c r="F91" s="348" t="str">
        <f>IF(E91&lt;&gt;" ","KİŞİ"," ")</f>
        <v>KİŞİ</v>
      </c>
      <c r="G91" s="349"/>
      <c r="H91" s="78" t="str">
        <f>IF(I91=" "," ","%")</f>
        <v>%</v>
      </c>
      <c r="I91" s="350">
        <f>IF(E91=" "," ",100*E91/E84)</f>
        <v>100</v>
      </c>
      <c r="J91" s="351"/>
      <c r="K91" s="414"/>
      <c r="L91" s="79"/>
      <c r="M91" s="79"/>
      <c r="N91" s="205"/>
      <c r="O91" s="205"/>
      <c r="P91" s="205"/>
      <c r="Q91" s="205"/>
      <c r="R91" s="205"/>
      <c r="S91" s="205"/>
      <c r="T91" s="205"/>
      <c r="U91" s="205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360">
        <f>'K. Bilgiler'!H18</f>
        <v>0</v>
      </c>
      <c r="AH91" s="361"/>
      <c r="AI91" s="361"/>
      <c r="AJ91" s="361"/>
      <c r="AK91" s="361"/>
      <c r="AL91" s="361"/>
      <c r="AM91" s="361"/>
      <c r="AN91" s="361"/>
      <c r="AO91" s="362"/>
      <c r="AP91" s="206"/>
      <c r="AQ91" s="352">
        <f>'K. Bilgiler'!H22</f>
        <v>0</v>
      </c>
      <c r="AR91" s="353"/>
      <c r="AS91" s="353"/>
      <c r="AT91" s="353"/>
      <c r="AU91" s="354"/>
    </row>
    <row r="92" spans="1:47" ht="12" customHeight="1">
      <c r="A92" s="341" t="s">
        <v>46</v>
      </c>
      <c r="B92" s="342"/>
      <c r="C92" s="342"/>
      <c r="D92" s="342"/>
      <c r="E92" s="78">
        <f>IF(COUNTIF(AT6:AT45," ")=ROWS(AT6:AT45)," ",SUM(E82:E83))</f>
        <v>0</v>
      </c>
      <c r="F92" s="348" t="str">
        <f>IF(E92&lt;&gt;" ","KİŞİ"," ")</f>
        <v>KİŞİ</v>
      </c>
      <c r="G92" s="349"/>
      <c r="H92" s="78" t="str">
        <f>IF(I92=" "," ","%")</f>
        <v>%</v>
      </c>
      <c r="I92" s="350">
        <f>IF(E92=" "," ",100*E92/E84)</f>
        <v>0</v>
      </c>
      <c r="J92" s="351"/>
      <c r="K92" s="414"/>
      <c r="L92" s="79"/>
      <c r="M92" s="79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335">
        <f>'K. Bilgiler'!H20</f>
        <v>0</v>
      </c>
      <c r="AH92" s="336"/>
      <c r="AI92" s="336"/>
      <c r="AJ92" s="336"/>
      <c r="AK92" s="336"/>
      <c r="AL92" s="336"/>
      <c r="AM92" s="336"/>
      <c r="AN92" s="336"/>
      <c r="AO92" s="337"/>
      <c r="AP92" s="205"/>
      <c r="AQ92" s="352" t="s">
        <v>51</v>
      </c>
      <c r="AR92" s="353"/>
      <c r="AS92" s="353"/>
      <c r="AT92" s="353"/>
      <c r="AU92" s="354"/>
    </row>
    <row r="93" spans="1:47" ht="12.7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338"/>
      <c r="AH93" s="339"/>
      <c r="AI93" s="339"/>
      <c r="AJ93" s="339"/>
      <c r="AK93" s="339"/>
      <c r="AL93" s="339"/>
      <c r="AM93" s="339"/>
      <c r="AN93" s="339"/>
      <c r="AO93" s="340"/>
      <c r="AP93" s="119"/>
      <c r="AQ93" s="355"/>
      <c r="AR93" s="356"/>
      <c r="AS93" s="356"/>
      <c r="AT93" s="356"/>
      <c r="AU93" s="357"/>
    </row>
    <row r="94" ht="12.75">
      <c r="AT94" s="204"/>
    </row>
    <row r="95" spans="1:31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102" ht="12.75">
      <c r="D102" s="44"/>
    </row>
  </sheetData>
  <sheetProtection sheet="1" objects="1" scenarios="1"/>
  <mergeCells count="108">
    <mergeCell ref="C6:E6"/>
    <mergeCell ref="C7:E7"/>
    <mergeCell ref="C8:E8"/>
    <mergeCell ref="C9:E9"/>
    <mergeCell ref="C10:E10"/>
    <mergeCell ref="C11:E11"/>
    <mergeCell ref="A1:AP1"/>
    <mergeCell ref="AQ1:AU2"/>
    <mergeCell ref="A2:AP2"/>
    <mergeCell ref="A3:E3"/>
    <mergeCell ref="AT3:AU3"/>
    <mergeCell ref="A4:E4"/>
    <mergeCell ref="AU4:AU5"/>
    <mergeCell ref="C5:E5"/>
    <mergeCell ref="C18:E18"/>
    <mergeCell ref="C19:E19"/>
    <mergeCell ref="C20:E20"/>
    <mergeCell ref="C21:E21"/>
    <mergeCell ref="C22:E22"/>
    <mergeCell ref="C23:E23"/>
    <mergeCell ref="C12:E12"/>
    <mergeCell ref="C13:E13"/>
    <mergeCell ref="C14:E14"/>
    <mergeCell ref="C15:E15"/>
    <mergeCell ref="C16:E16"/>
    <mergeCell ref="C17:E17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42:E42"/>
    <mergeCell ref="C43:E43"/>
    <mergeCell ref="C44:E44"/>
    <mergeCell ref="C45:E45"/>
    <mergeCell ref="A46:E46"/>
    <mergeCell ref="A47:E47"/>
    <mergeCell ref="C36:E36"/>
    <mergeCell ref="C37:E37"/>
    <mergeCell ref="C38:E38"/>
    <mergeCell ref="C39:E39"/>
    <mergeCell ref="C40:E40"/>
    <mergeCell ref="C41:E41"/>
    <mergeCell ref="A53:E54"/>
    <mergeCell ref="AT53:AT54"/>
    <mergeCell ref="AU53:AU54"/>
    <mergeCell ref="A55:E56"/>
    <mergeCell ref="AT55:AT56"/>
    <mergeCell ref="AU55:AU56"/>
    <mergeCell ref="A48:E48"/>
    <mergeCell ref="A49:E49"/>
    <mergeCell ref="A50:E51"/>
    <mergeCell ref="AT50:AT51"/>
    <mergeCell ref="AU50:AU51"/>
    <mergeCell ref="A52:E52"/>
    <mergeCell ref="L76:AF76"/>
    <mergeCell ref="AG76:AU76"/>
    <mergeCell ref="A77:K77"/>
    <mergeCell ref="A78:C78"/>
    <mergeCell ref="F78:G78"/>
    <mergeCell ref="I78:K78"/>
    <mergeCell ref="AF79:AN79"/>
    <mergeCell ref="A80:C80"/>
    <mergeCell ref="F80:G80"/>
    <mergeCell ref="I80:K80"/>
    <mergeCell ref="A79:C79"/>
    <mergeCell ref="F79:G79"/>
    <mergeCell ref="I79:K79"/>
    <mergeCell ref="E88:K88"/>
    <mergeCell ref="A81:C81"/>
    <mergeCell ref="F81:G81"/>
    <mergeCell ref="I81:K81"/>
    <mergeCell ref="A82:C82"/>
    <mergeCell ref="F82:G82"/>
    <mergeCell ref="I82:K82"/>
    <mergeCell ref="AG89:AO89"/>
    <mergeCell ref="A83:C83"/>
    <mergeCell ref="F83:G83"/>
    <mergeCell ref="I83:K83"/>
    <mergeCell ref="A84:D84"/>
    <mergeCell ref="F84:G84"/>
    <mergeCell ref="A87:C87"/>
    <mergeCell ref="E87:K87"/>
    <mergeCell ref="M87:AE87"/>
    <mergeCell ref="A88:C88"/>
    <mergeCell ref="A92:D92"/>
    <mergeCell ref="F92:G92"/>
    <mergeCell ref="I92:K92"/>
    <mergeCell ref="AG92:AO93"/>
    <mergeCell ref="AQ92:AU92"/>
    <mergeCell ref="AQ93:AU93"/>
    <mergeCell ref="AQ89:AU89"/>
    <mergeCell ref="AG90:AO90"/>
    <mergeCell ref="AQ90:AU90"/>
    <mergeCell ref="A91:D91"/>
    <mergeCell ref="F91:G91"/>
    <mergeCell ref="I91:K91"/>
    <mergeCell ref="AG91:AO91"/>
    <mergeCell ref="AQ91:AU91"/>
    <mergeCell ref="A89:C89"/>
    <mergeCell ref="E89:K89"/>
  </mergeCells>
  <conditionalFormatting sqref="F55:AS55">
    <cfRule type="cellIs" priority="1" dxfId="40" operator="lessThan" stopIfTrue="1">
      <formula>50</formula>
    </cfRule>
  </conditionalFormatting>
  <dataValidations count="2">
    <dataValidation allowBlank="1" showInputMessage="1" showErrorMessage="1" prompt="Öğrencinin sorudan aldığı puan değerini giriniz." sqref="F6:AS45"/>
    <dataValidation allowBlank="1" showInputMessage="1" showErrorMessage="1" prompt="Sorunun konusunu giriniz." sqref="F3:AS3"/>
  </dataValidations>
  <printOptions/>
  <pageMargins left="0.7086614173228347" right="0.1968503937007874" top="0.1968503937007874" bottom="0.11811023622047245" header="0.2362204724409449" footer="0.15748031496062992"/>
  <pageSetup horizontalDpi="600" verticalDpi="600" orientation="portrait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U74"/>
  <sheetViews>
    <sheetView tabSelected="1" zoomScale="90" zoomScaleNormal="90" zoomScalePageLayoutView="0" workbookViewId="0" topLeftCell="A1">
      <selection activeCell="L30" sqref="L30"/>
    </sheetView>
  </sheetViews>
  <sheetFormatPr defaultColWidth="9.00390625" defaultRowHeight="12.75"/>
  <cols>
    <col min="1" max="1" width="5.00390625" style="128" customWidth="1"/>
    <col min="2" max="2" width="6.25390625" style="128" customWidth="1"/>
    <col min="3" max="3" width="5.875" style="128" customWidth="1"/>
    <col min="4" max="4" width="5.125" style="128" customWidth="1"/>
    <col min="5" max="5" width="3.25390625" style="128" customWidth="1"/>
    <col min="6" max="6" width="4.00390625" style="128" customWidth="1"/>
    <col min="7" max="7" width="2.75390625" style="128" customWidth="1"/>
    <col min="8" max="8" width="6.00390625" style="128" customWidth="1"/>
    <col min="9" max="11" width="7.875" style="128" bestFit="1" customWidth="1"/>
    <col min="12" max="14" width="8.00390625" style="128" bestFit="1" customWidth="1"/>
    <col min="15" max="15" width="7.00390625" style="128" customWidth="1"/>
    <col min="16" max="16" width="11.00390625" style="128" bestFit="1" customWidth="1"/>
    <col min="17" max="17" width="11.00390625" style="128" hidden="1" customWidth="1"/>
    <col min="18" max="18" width="11.00390625" style="128" customWidth="1"/>
    <col min="19" max="19" width="10.875" style="128" bestFit="1" customWidth="1"/>
    <col min="20" max="16384" width="9.125" style="128" customWidth="1"/>
  </cols>
  <sheetData>
    <row r="1" spans="1:19" ht="22.5" customHeight="1">
      <c r="A1" s="449" t="str">
        <f>'K. Bilgiler'!H14&amp;" EĞİTİM ÖĞRETİM YILI"</f>
        <v> EĞİTİM ÖĞRETİM YILI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1"/>
    </row>
    <row r="2" spans="1:19" ht="22.5" customHeight="1">
      <c r="A2" s="452" t="str">
        <f>'K. Bilgiler'!H6</f>
        <v>SULTANGAZİ ANADOLU LİSESİ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4"/>
    </row>
    <row r="3" spans="1:19" ht="22.5" customHeight="1">
      <c r="A3" s="452" t="str">
        <f>'K. Bilgiler'!H10&amp;" / "&amp;'K. Bilgiler'!H12&amp;" SINIFI "&amp;'K. Bilgiler'!H8&amp;" DERSİ"</f>
        <v> /  SINIFI  DERSİ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4"/>
    </row>
    <row r="4" spans="1:19" ht="22.5" customHeight="1">
      <c r="A4" s="455" t="s">
        <v>64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7"/>
    </row>
    <row r="5" spans="1:19" ht="21" customHeight="1">
      <c r="A5" s="466" t="s">
        <v>55</v>
      </c>
      <c r="B5" s="466" t="s">
        <v>56</v>
      </c>
      <c r="C5" s="466" t="s">
        <v>1</v>
      </c>
      <c r="D5" s="466"/>
      <c r="E5" s="467"/>
      <c r="F5" s="467"/>
      <c r="G5" s="467"/>
      <c r="H5" s="467"/>
      <c r="I5" s="477" t="s">
        <v>17</v>
      </c>
      <c r="J5" s="477" t="s">
        <v>18</v>
      </c>
      <c r="K5" s="477" t="s">
        <v>19</v>
      </c>
      <c r="L5" s="465" t="s">
        <v>86</v>
      </c>
      <c r="M5" s="465" t="s">
        <v>87</v>
      </c>
      <c r="N5" s="465" t="s">
        <v>111</v>
      </c>
      <c r="O5" s="463" t="s">
        <v>88</v>
      </c>
      <c r="P5" s="475" t="s">
        <v>71</v>
      </c>
      <c r="Q5" s="475" t="s">
        <v>26</v>
      </c>
      <c r="R5" s="479" t="s">
        <v>100</v>
      </c>
      <c r="S5" s="441" t="s">
        <v>78</v>
      </c>
    </row>
    <row r="6" spans="1:19" ht="21" customHeight="1">
      <c r="A6" s="467"/>
      <c r="B6" s="467"/>
      <c r="C6" s="467"/>
      <c r="D6" s="467"/>
      <c r="E6" s="467"/>
      <c r="F6" s="467"/>
      <c r="G6" s="467"/>
      <c r="H6" s="467"/>
      <c r="I6" s="478"/>
      <c r="J6" s="478"/>
      <c r="K6" s="478"/>
      <c r="L6" s="465"/>
      <c r="M6" s="465"/>
      <c r="N6" s="465"/>
      <c r="O6" s="464"/>
      <c r="P6" s="475"/>
      <c r="Q6" s="476"/>
      <c r="R6" s="480"/>
      <c r="S6" s="441"/>
    </row>
    <row r="7" spans="1:19" ht="15" customHeight="1">
      <c r="A7" s="45" t="str">
        <f>'S. Listesi'!E4</f>
        <v> </v>
      </c>
      <c r="B7" s="46" t="str">
        <f>IF('S. Listesi'!F4=0," ",'S. Listesi'!F4)</f>
        <v> </v>
      </c>
      <c r="C7" s="432" t="str">
        <f>IF('S. Listesi'!G4=0,"  ",'S. Listesi'!G4)</f>
        <v>  </v>
      </c>
      <c r="D7" s="432"/>
      <c r="E7" s="432"/>
      <c r="F7" s="432"/>
      <c r="G7" s="432"/>
      <c r="H7" s="432"/>
      <c r="I7" s="47">
        <f>'1. Sınav'!AT6</f>
        <v>100</v>
      </c>
      <c r="J7" s="47">
        <f>'2. Sınav'!AT6</f>
        <v>100</v>
      </c>
      <c r="K7" s="47">
        <f>'3. Sınav'!AT6</f>
        <v>100</v>
      </c>
      <c r="L7" s="142">
        <v>80</v>
      </c>
      <c r="M7" s="142">
        <v>80</v>
      </c>
      <c r="N7" s="142">
        <v>80</v>
      </c>
      <c r="O7" s="143"/>
      <c r="P7" s="48">
        <f aca="true" t="shared" si="0" ref="P7:P46">IF(SUM(I7:O7)=0," ",AVERAGE(I7:O7))</f>
        <v>90</v>
      </c>
      <c r="Q7" s="49">
        <f>IF(P7=" "," ",IF(P7&gt;=85,5,IF(P7&gt;=70,4,IF(P7&gt;=60,3,IF(P7&gt;=50,2,IF(P7&gt;=0,1,0))))))</f>
        <v>5</v>
      </c>
      <c r="R7" s="49" t="str">
        <f>IF(P7=" "," ",IF(P7&gt;=85,"PEKİYİ",IF(P7&gt;=70,"İYİ",IF(P7&gt;=60,"ORTA",IF(P7&gt;=50,"GEÇER","GEÇMEZ")))))</f>
        <v>PEKİYİ</v>
      </c>
      <c r="S7" s="129" t="str">
        <f>IF(P7=" "," ",IF(P7&gt;=50,"BAŞARILI","BAŞARISIZ"))</f>
        <v>BAŞARILI</v>
      </c>
    </row>
    <row r="8" spans="1:19" ht="15" customHeight="1">
      <c r="A8" s="45" t="str">
        <f>'S. Listesi'!E5</f>
        <v> </v>
      </c>
      <c r="B8" s="46" t="str">
        <f>IF('S. Listesi'!F5=0," ",'S. Listesi'!F5)</f>
        <v> </v>
      </c>
      <c r="C8" s="432" t="str">
        <f>IF('S. Listesi'!G5=0,"  ",'S. Listesi'!G5)</f>
        <v>  </v>
      </c>
      <c r="D8" s="432"/>
      <c r="E8" s="432"/>
      <c r="F8" s="432"/>
      <c r="G8" s="432"/>
      <c r="H8" s="432"/>
      <c r="I8" s="47">
        <f>'1. Sınav'!AT7</f>
        <v>100</v>
      </c>
      <c r="J8" s="47">
        <f>'2. Sınav'!AT7</f>
        <v>100</v>
      </c>
      <c r="K8" s="47">
        <f>'3. Sınav'!AT7</f>
        <v>100</v>
      </c>
      <c r="L8" s="142">
        <v>70</v>
      </c>
      <c r="M8" s="142">
        <v>70</v>
      </c>
      <c r="N8" s="142">
        <v>80</v>
      </c>
      <c r="O8" s="143"/>
      <c r="P8" s="48">
        <f t="shared" si="0"/>
        <v>86.66666666666667</v>
      </c>
      <c r="Q8" s="49">
        <f aca="true" t="shared" si="1" ref="Q8:Q46">IF(P8=" "," ",IF(P8&gt;=85,5,IF(P8&gt;=70,4,IF(P8&gt;=60,3,IF(P8&gt;=50,2,IF(P8&gt;=0,1,0))))))</f>
        <v>5</v>
      </c>
      <c r="R8" s="49" t="str">
        <f aca="true" t="shared" si="2" ref="R8:R18">IF(P8=" "," ",IF(P8&gt;=85,"PEKİYİ",IF(P8&gt;=70,"İYİ",IF(P8&gt;=60,"ORTA",IF(P8&gt;=50,"GEÇER","GEÇMEZ")))))</f>
        <v>PEKİYİ</v>
      </c>
      <c r="S8" s="129" t="str">
        <f aca="true" t="shared" si="3" ref="S8:S46">IF(P8=" "," ",IF(P8&gt;=50,"BAŞARILI","BAŞARISIZ"))</f>
        <v>BAŞARILI</v>
      </c>
    </row>
    <row r="9" spans="1:19" ht="15" customHeight="1">
      <c r="A9" s="45" t="str">
        <f>'S. Listesi'!E6</f>
        <v> </v>
      </c>
      <c r="B9" s="46" t="str">
        <f>IF('S. Listesi'!F6=0," ",'S. Listesi'!F6)</f>
        <v> </v>
      </c>
      <c r="C9" s="432" t="str">
        <f>IF('S. Listesi'!G6=0,"  ",'S. Listesi'!G6)</f>
        <v>  </v>
      </c>
      <c r="D9" s="432"/>
      <c r="E9" s="432"/>
      <c r="F9" s="432"/>
      <c r="G9" s="432"/>
      <c r="H9" s="432"/>
      <c r="I9" s="47">
        <f>'1. Sınav'!AT8</f>
        <v>100</v>
      </c>
      <c r="J9" s="47">
        <f>'2. Sınav'!AT8</f>
        <v>100</v>
      </c>
      <c r="K9" s="47">
        <f>'3. Sınav'!AT8</f>
        <v>100</v>
      </c>
      <c r="L9" s="142">
        <v>90</v>
      </c>
      <c r="M9" s="142">
        <v>90</v>
      </c>
      <c r="N9" s="142">
        <v>90</v>
      </c>
      <c r="O9" s="143"/>
      <c r="P9" s="48">
        <f t="shared" si="0"/>
        <v>95</v>
      </c>
      <c r="Q9" s="49">
        <f t="shared" si="1"/>
        <v>5</v>
      </c>
      <c r="R9" s="49" t="str">
        <f t="shared" si="2"/>
        <v>PEKİYİ</v>
      </c>
      <c r="S9" s="129" t="str">
        <f t="shared" si="3"/>
        <v>BAŞARILI</v>
      </c>
    </row>
    <row r="10" spans="1:19" ht="15" customHeight="1">
      <c r="A10" s="45" t="str">
        <f>'S. Listesi'!E7</f>
        <v> </v>
      </c>
      <c r="B10" s="46" t="str">
        <f>IF('S. Listesi'!F7=0," ",'S. Listesi'!F7)</f>
        <v> </v>
      </c>
      <c r="C10" s="432" t="str">
        <f>IF('S. Listesi'!G7=0,"  ",'S. Listesi'!G7)</f>
        <v>  </v>
      </c>
      <c r="D10" s="432"/>
      <c r="E10" s="432"/>
      <c r="F10" s="432"/>
      <c r="G10" s="432"/>
      <c r="H10" s="432"/>
      <c r="I10" s="47">
        <f>'1. Sınav'!AT9</f>
        <v>100</v>
      </c>
      <c r="J10" s="47">
        <f>'2. Sınav'!AT9</f>
        <v>100</v>
      </c>
      <c r="K10" s="47">
        <f>'3. Sınav'!AT9</f>
        <v>100</v>
      </c>
      <c r="L10" s="142">
        <v>80</v>
      </c>
      <c r="M10" s="142">
        <v>90</v>
      </c>
      <c r="N10" s="142">
        <v>75</v>
      </c>
      <c r="O10" s="143"/>
      <c r="P10" s="48">
        <f t="shared" si="0"/>
        <v>90.83333333333333</v>
      </c>
      <c r="Q10" s="49">
        <f t="shared" si="1"/>
        <v>5</v>
      </c>
      <c r="R10" s="49" t="str">
        <f t="shared" si="2"/>
        <v>PEKİYİ</v>
      </c>
      <c r="S10" s="129" t="str">
        <f t="shared" si="3"/>
        <v>BAŞARILI</v>
      </c>
    </row>
    <row r="11" spans="1:19" ht="15" customHeight="1">
      <c r="A11" s="45" t="str">
        <f>'S. Listesi'!E8</f>
        <v> </v>
      </c>
      <c r="B11" s="46" t="str">
        <f>IF('S. Listesi'!F8=0," ",'S. Listesi'!F8)</f>
        <v> </v>
      </c>
      <c r="C11" s="432" t="str">
        <f>IF('S. Listesi'!G8=0,"  ",'S. Listesi'!G8)</f>
        <v>  </v>
      </c>
      <c r="D11" s="432"/>
      <c r="E11" s="432"/>
      <c r="F11" s="432"/>
      <c r="G11" s="432"/>
      <c r="H11" s="432"/>
      <c r="I11" s="47">
        <f>'1. Sınav'!AT10</f>
        <v>100</v>
      </c>
      <c r="J11" s="47">
        <f>'2. Sınav'!AT10</f>
        <v>100</v>
      </c>
      <c r="K11" s="47">
        <f>'3. Sınav'!AT10</f>
        <v>100</v>
      </c>
      <c r="L11" s="142">
        <v>80</v>
      </c>
      <c r="M11" s="142">
        <v>80</v>
      </c>
      <c r="N11" s="142">
        <v>90</v>
      </c>
      <c r="O11" s="143"/>
      <c r="P11" s="48">
        <f t="shared" si="0"/>
        <v>91.66666666666667</v>
      </c>
      <c r="Q11" s="49">
        <f t="shared" si="1"/>
        <v>5</v>
      </c>
      <c r="R11" s="49" t="str">
        <f t="shared" si="2"/>
        <v>PEKİYİ</v>
      </c>
      <c r="S11" s="129" t="str">
        <f t="shared" si="3"/>
        <v>BAŞARILI</v>
      </c>
    </row>
    <row r="12" spans="1:19" ht="15" customHeight="1">
      <c r="A12" s="45" t="str">
        <f>'S. Listesi'!E9</f>
        <v> </v>
      </c>
      <c r="B12" s="46" t="str">
        <f>IF('S. Listesi'!F9=0," ",'S. Listesi'!F9)</f>
        <v> </v>
      </c>
      <c r="C12" s="432" t="str">
        <f>IF('S. Listesi'!G9=0,"  ",'S. Listesi'!G9)</f>
        <v>  </v>
      </c>
      <c r="D12" s="432"/>
      <c r="E12" s="432"/>
      <c r="F12" s="432"/>
      <c r="G12" s="432"/>
      <c r="H12" s="432"/>
      <c r="I12" s="47">
        <f>'1. Sınav'!AT11</f>
        <v>100</v>
      </c>
      <c r="J12" s="47">
        <f>'2. Sınav'!AT11</f>
        <v>100</v>
      </c>
      <c r="K12" s="47">
        <f>'3. Sınav'!AT11</f>
        <v>100</v>
      </c>
      <c r="L12" s="142">
        <v>90</v>
      </c>
      <c r="M12" s="142">
        <v>100</v>
      </c>
      <c r="N12" s="142">
        <v>90</v>
      </c>
      <c r="O12" s="143"/>
      <c r="P12" s="48">
        <f t="shared" si="0"/>
        <v>96.66666666666667</v>
      </c>
      <c r="Q12" s="49">
        <f t="shared" si="1"/>
        <v>5</v>
      </c>
      <c r="R12" s="49" t="str">
        <f t="shared" si="2"/>
        <v>PEKİYİ</v>
      </c>
      <c r="S12" s="129" t="str">
        <f t="shared" si="3"/>
        <v>BAŞARILI</v>
      </c>
    </row>
    <row r="13" spans="1:19" ht="15" customHeight="1">
      <c r="A13" s="45" t="str">
        <f>'S. Listesi'!E10</f>
        <v> </v>
      </c>
      <c r="B13" s="46" t="str">
        <f>IF('S. Listesi'!F10=0," ",'S. Listesi'!F10)</f>
        <v> </v>
      </c>
      <c r="C13" s="432" t="str">
        <f>IF('S. Listesi'!G10=0,"  ",'S. Listesi'!G10)</f>
        <v>  </v>
      </c>
      <c r="D13" s="432"/>
      <c r="E13" s="432"/>
      <c r="F13" s="432"/>
      <c r="G13" s="432"/>
      <c r="H13" s="432"/>
      <c r="I13" s="47">
        <f>'1. Sınav'!AT12</f>
        <v>100</v>
      </c>
      <c r="J13" s="47">
        <f>'2. Sınav'!AT12</f>
        <v>100</v>
      </c>
      <c r="K13" s="47">
        <f>'3. Sınav'!AT12</f>
        <v>100</v>
      </c>
      <c r="L13" s="142">
        <v>70</v>
      </c>
      <c r="M13" s="142">
        <v>80</v>
      </c>
      <c r="N13" s="142">
        <v>75</v>
      </c>
      <c r="O13" s="143"/>
      <c r="P13" s="48">
        <f t="shared" si="0"/>
        <v>87.5</v>
      </c>
      <c r="Q13" s="49">
        <f t="shared" si="1"/>
        <v>5</v>
      </c>
      <c r="R13" s="49" t="str">
        <f t="shared" si="2"/>
        <v>PEKİYİ</v>
      </c>
      <c r="S13" s="129" t="str">
        <f t="shared" si="3"/>
        <v>BAŞARILI</v>
      </c>
    </row>
    <row r="14" spans="1:19" ht="15" customHeight="1">
      <c r="A14" s="45" t="str">
        <f>'S. Listesi'!E11</f>
        <v> </v>
      </c>
      <c r="B14" s="46" t="str">
        <f>IF('S. Listesi'!F11=0," ",'S. Listesi'!F11)</f>
        <v> </v>
      </c>
      <c r="C14" s="432" t="str">
        <f>IF('S. Listesi'!G11=0,"  ",'S. Listesi'!G11)</f>
        <v>  </v>
      </c>
      <c r="D14" s="432"/>
      <c r="E14" s="432"/>
      <c r="F14" s="432"/>
      <c r="G14" s="432"/>
      <c r="H14" s="432"/>
      <c r="I14" s="47">
        <f>'1. Sınav'!AT13</f>
        <v>100</v>
      </c>
      <c r="J14" s="47">
        <f>'2. Sınav'!AT13</f>
        <v>100</v>
      </c>
      <c r="K14" s="47">
        <f>'3. Sınav'!AT13</f>
        <v>100</v>
      </c>
      <c r="L14" s="142">
        <v>80</v>
      </c>
      <c r="M14" s="142">
        <v>80</v>
      </c>
      <c r="N14" s="142">
        <v>75</v>
      </c>
      <c r="O14" s="143"/>
      <c r="P14" s="48">
        <f t="shared" si="0"/>
        <v>89.16666666666667</v>
      </c>
      <c r="Q14" s="49">
        <f t="shared" si="1"/>
        <v>5</v>
      </c>
      <c r="R14" s="49" t="str">
        <f t="shared" si="2"/>
        <v>PEKİYİ</v>
      </c>
      <c r="S14" s="129" t="str">
        <f t="shared" si="3"/>
        <v>BAŞARILI</v>
      </c>
    </row>
    <row r="15" spans="1:19" ht="15" customHeight="1">
      <c r="A15" s="45" t="str">
        <f>'S. Listesi'!E12</f>
        <v> </v>
      </c>
      <c r="B15" s="46" t="str">
        <f>IF('S. Listesi'!F12=0," ",'S. Listesi'!F12)</f>
        <v> </v>
      </c>
      <c r="C15" s="432" t="str">
        <f>IF('S. Listesi'!G12=0,"  ",'S. Listesi'!G12)</f>
        <v>  </v>
      </c>
      <c r="D15" s="432"/>
      <c r="E15" s="432"/>
      <c r="F15" s="432"/>
      <c r="G15" s="432"/>
      <c r="H15" s="432"/>
      <c r="I15" s="47">
        <f>'1. Sınav'!AT14</f>
        <v>100</v>
      </c>
      <c r="J15" s="47">
        <f>'2. Sınav'!AT14</f>
        <v>100</v>
      </c>
      <c r="K15" s="47">
        <f>'3. Sınav'!AT14</f>
        <v>100</v>
      </c>
      <c r="L15" s="142"/>
      <c r="M15" s="142"/>
      <c r="N15" s="142"/>
      <c r="O15" s="143"/>
      <c r="P15" s="48">
        <f t="shared" si="0"/>
        <v>100</v>
      </c>
      <c r="Q15" s="49">
        <f t="shared" si="1"/>
        <v>5</v>
      </c>
      <c r="R15" s="49" t="str">
        <f t="shared" si="2"/>
        <v>PEKİYİ</v>
      </c>
      <c r="S15" s="129" t="str">
        <f t="shared" si="3"/>
        <v>BAŞARILI</v>
      </c>
    </row>
    <row r="16" spans="1:19" ht="15" customHeight="1">
      <c r="A16" s="45" t="str">
        <f>'S. Listesi'!E13</f>
        <v> </v>
      </c>
      <c r="B16" s="46" t="str">
        <f>IF('S. Listesi'!F13=0," ",'S. Listesi'!F13)</f>
        <v> </v>
      </c>
      <c r="C16" s="432" t="str">
        <f>IF('S. Listesi'!G13=0,"  ",'S. Listesi'!G13)</f>
        <v>  </v>
      </c>
      <c r="D16" s="432"/>
      <c r="E16" s="432"/>
      <c r="F16" s="432"/>
      <c r="G16" s="432"/>
      <c r="H16" s="432"/>
      <c r="I16" s="47">
        <f>'1. Sınav'!AT15</f>
        <v>100</v>
      </c>
      <c r="J16" s="47">
        <f>'2. Sınav'!AT15</f>
        <v>100</v>
      </c>
      <c r="K16" s="47">
        <f>'3. Sınav'!AT15</f>
        <v>100</v>
      </c>
      <c r="L16" s="142">
        <v>80</v>
      </c>
      <c r="M16" s="142">
        <v>80</v>
      </c>
      <c r="N16" s="142">
        <v>75</v>
      </c>
      <c r="O16" s="143"/>
      <c r="P16" s="48">
        <f t="shared" si="0"/>
        <v>89.16666666666667</v>
      </c>
      <c r="Q16" s="49">
        <f t="shared" si="1"/>
        <v>5</v>
      </c>
      <c r="R16" s="49" t="str">
        <f t="shared" si="2"/>
        <v>PEKİYİ</v>
      </c>
      <c r="S16" s="129" t="str">
        <f t="shared" si="3"/>
        <v>BAŞARILI</v>
      </c>
    </row>
    <row r="17" spans="1:19" ht="15" customHeight="1">
      <c r="A17" s="45" t="str">
        <f>'S. Listesi'!E14</f>
        <v> </v>
      </c>
      <c r="B17" s="46" t="str">
        <f>IF('S. Listesi'!F14=0," ",'S. Listesi'!F14)</f>
        <v> </v>
      </c>
      <c r="C17" s="432" t="str">
        <f>IF('S. Listesi'!G14=0,"  ",'S. Listesi'!G14)</f>
        <v>  </v>
      </c>
      <c r="D17" s="432"/>
      <c r="E17" s="432"/>
      <c r="F17" s="432"/>
      <c r="G17" s="432"/>
      <c r="H17" s="432"/>
      <c r="I17" s="47">
        <f>'1. Sınav'!AT16</f>
        <v>100</v>
      </c>
      <c r="J17" s="47">
        <f>'2. Sınav'!AT16</f>
        <v>100</v>
      </c>
      <c r="K17" s="47">
        <f>'3. Sınav'!AT16</f>
        <v>100</v>
      </c>
      <c r="L17" s="142">
        <v>90</v>
      </c>
      <c r="M17" s="142">
        <v>90</v>
      </c>
      <c r="N17" s="142">
        <v>80</v>
      </c>
      <c r="O17" s="143"/>
      <c r="P17" s="48">
        <f t="shared" si="0"/>
        <v>93.33333333333333</v>
      </c>
      <c r="Q17" s="49">
        <f t="shared" si="1"/>
        <v>5</v>
      </c>
      <c r="R17" s="49" t="str">
        <f t="shared" si="2"/>
        <v>PEKİYİ</v>
      </c>
      <c r="S17" s="129" t="str">
        <f t="shared" si="3"/>
        <v>BAŞARILI</v>
      </c>
    </row>
    <row r="18" spans="1:19" ht="15" customHeight="1">
      <c r="A18" s="45" t="str">
        <f>'S. Listesi'!E15</f>
        <v> </v>
      </c>
      <c r="B18" s="46" t="str">
        <f>IF('S. Listesi'!F15=0," ",'S. Listesi'!F15)</f>
        <v> </v>
      </c>
      <c r="C18" s="432" t="str">
        <f>IF('S. Listesi'!G15=0,"  ",'S. Listesi'!G15)</f>
        <v>  </v>
      </c>
      <c r="D18" s="432"/>
      <c r="E18" s="432"/>
      <c r="F18" s="432"/>
      <c r="G18" s="432"/>
      <c r="H18" s="432"/>
      <c r="I18" s="47">
        <f>'1. Sınav'!AT17</f>
        <v>100</v>
      </c>
      <c r="J18" s="47">
        <f>'2. Sınav'!AT17</f>
        <v>100</v>
      </c>
      <c r="K18" s="47">
        <f>'3. Sınav'!AT17</f>
        <v>100</v>
      </c>
      <c r="L18" s="142">
        <v>70</v>
      </c>
      <c r="M18" s="142">
        <v>60</v>
      </c>
      <c r="N18" s="142">
        <v>70</v>
      </c>
      <c r="O18" s="143"/>
      <c r="P18" s="48">
        <f t="shared" si="0"/>
        <v>83.33333333333333</v>
      </c>
      <c r="Q18" s="49">
        <f t="shared" si="1"/>
        <v>4</v>
      </c>
      <c r="R18" s="49" t="str">
        <f t="shared" si="2"/>
        <v>İYİ</v>
      </c>
      <c r="S18" s="129" t="str">
        <f t="shared" si="3"/>
        <v>BAŞARILI</v>
      </c>
    </row>
    <row r="19" spans="1:19" ht="15" customHeight="1">
      <c r="A19" s="45" t="str">
        <f>'S. Listesi'!E16</f>
        <v> </v>
      </c>
      <c r="B19" s="46" t="str">
        <f>IF('S. Listesi'!F16=0," ",'S. Listesi'!F16)</f>
        <v> </v>
      </c>
      <c r="C19" s="432" t="str">
        <f>IF('S. Listesi'!G16=0,"  ",'S. Listesi'!G16)</f>
        <v>  </v>
      </c>
      <c r="D19" s="432"/>
      <c r="E19" s="432"/>
      <c r="F19" s="432"/>
      <c r="G19" s="432"/>
      <c r="H19" s="432"/>
      <c r="I19" s="47">
        <f>'1. Sınav'!AT18</f>
        <v>100</v>
      </c>
      <c r="J19" s="47">
        <f>'2. Sınav'!AT18</f>
        <v>100</v>
      </c>
      <c r="K19" s="47">
        <f>'3. Sınav'!AT18</f>
        <v>100</v>
      </c>
      <c r="L19" s="142">
        <v>70</v>
      </c>
      <c r="M19" s="142">
        <v>70</v>
      </c>
      <c r="N19" s="142">
        <v>70</v>
      </c>
      <c r="O19" s="143"/>
      <c r="P19" s="48">
        <f t="shared" si="0"/>
        <v>85</v>
      </c>
      <c r="Q19" s="49">
        <f t="shared" si="1"/>
        <v>5</v>
      </c>
      <c r="R19" s="49" t="str">
        <f aca="true" t="shared" si="4" ref="R19:R35">IF(P19=" "," ",IF(P19&gt;84,"PEKİYİ",IF(P19&gt;69,"İYİ",IF(P19&gt;59,"ORTA",IF(P19&gt;49,"GEÇER","GEÇMEZ")))))</f>
        <v>PEKİYİ</v>
      </c>
      <c r="S19" s="129" t="str">
        <f t="shared" si="3"/>
        <v>BAŞARILI</v>
      </c>
    </row>
    <row r="20" spans="1:19" ht="15" customHeight="1">
      <c r="A20" s="45" t="str">
        <f>'S. Listesi'!E17</f>
        <v> </v>
      </c>
      <c r="B20" s="46" t="str">
        <f>IF('S. Listesi'!F17=0," ",'S. Listesi'!F17)</f>
        <v> </v>
      </c>
      <c r="C20" s="432" t="str">
        <f>IF('S. Listesi'!G17=0,"  ",'S. Listesi'!G17)</f>
        <v>  </v>
      </c>
      <c r="D20" s="432"/>
      <c r="E20" s="432"/>
      <c r="F20" s="432"/>
      <c r="G20" s="432"/>
      <c r="H20" s="432"/>
      <c r="I20" s="47">
        <f>'1. Sınav'!AT19</f>
        <v>100</v>
      </c>
      <c r="J20" s="47">
        <f>'2. Sınav'!AT19</f>
        <v>100</v>
      </c>
      <c r="K20" s="47">
        <f>'3. Sınav'!AT19</f>
        <v>100</v>
      </c>
      <c r="L20" s="142"/>
      <c r="M20" s="142"/>
      <c r="N20" s="142"/>
      <c r="O20" s="143"/>
      <c r="P20" s="48">
        <f t="shared" si="0"/>
        <v>100</v>
      </c>
      <c r="Q20" s="49">
        <f t="shared" si="1"/>
        <v>5</v>
      </c>
      <c r="R20" s="49" t="str">
        <f t="shared" si="4"/>
        <v>PEKİYİ</v>
      </c>
      <c r="S20" s="129" t="str">
        <f t="shared" si="3"/>
        <v>BAŞARILI</v>
      </c>
    </row>
    <row r="21" spans="1:19" ht="15" customHeight="1">
      <c r="A21" s="45" t="str">
        <f>'S. Listesi'!E18</f>
        <v> </v>
      </c>
      <c r="B21" s="46" t="str">
        <f>IF('S. Listesi'!F18=0," ",'S. Listesi'!F18)</f>
        <v> </v>
      </c>
      <c r="C21" s="432" t="str">
        <f>IF('S. Listesi'!G18=0,"  ",'S. Listesi'!G18)</f>
        <v>  </v>
      </c>
      <c r="D21" s="432"/>
      <c r="E21" s="432"/>
      <c r="F21" s="432"/>
      <c r="G21" s="432"/>
      <c r="H21" s="432"/>
      <c r="I21" s="47">
        <f>'1. Sınav'!AT20</f>
        <v>100</v>
      </c>
      <c r="J21" s="47">
        <f>'2. Sınav'!AT20</f>
        <v>100</v>
      </c>
      <c r="K21" s="47">
        <f>'3. Sınav'!AT20</f>
        <v>100</v>
      </c>
      <c r="L21" s="142">
        <v>70</v>
      </c>
      <c r="M21" s="142">
        <v>80</v>
      </c>
      <c r="N21" s="142">
        <v>75</v>
      </c>
      <c r="O21" s="143"/>
      <c r="P21" s="48">
        <f t="shared" si="0"/>
        <v>87.5</v>
      </c>
      <c r="Q21" s="49">
        <f t="shared" si="1"/>
        <v>5</v>
      </c>
      <c r="R21" s="49" t="str">
        <f t="shared" si="4"/>
        <v>PEKİYİ</v>
      </c>
      <c r="S21" s="129" t="str">
        <f t="shared" si="3"/>
        <v>BAŞARILI</v>
      </c>
    </row>
    <row r="22" spans="1:19" ht="15" customHeight="1">
      <c r="A22" s="45" t="str">
        <f>'S. Listesi'!E19</f>
        <v> </v>
      </c>
      <c r="B22" s="46" t="str">
        <f>IF('S. Listesi'!F19=0," ",'S. Listesi'!F19)</f>
        <v> </v>
      </c>
      <c r="C22" s="432" t="str">
        <f>IF('S. Listesi'!G19=0,"  ",'S. Listesi'!G19)</f>
        <v>  </v>
      </c>
      <c r="D22" s="432"/>
      <c r="E22" s="432"/>
      <c r="F22" s="432"/>
      <c r="G22" s="432"/>
      <c r="H22" s="432"/>
      <c r="I22" s="47">
        <f>'1. Sınav'!AT21</f>
        <v>100</v>
      </c>
      <c r="J22" s="47">
        <f>'2. Sınav'!AT21</f>
        <v>100</v>
      </c>
      <c r="K22" s="47">
        <f>'3. Sınav'!AT21</f>
        <v>100</v>
      </c>
      <c r="L22" s="142"/>
      <c r="M22" s="142"/>
      <c r="N22" s="142"/>
      <c r="O22" s="143"/>
      <c r="P22" s="48">
        <f t="shared" si="0"/>
        <v>100</v>
      </c>
      <c r="Q22" s="49">
        <f t="shared" si="1"/>
        <v>5</v>
      </c>
      <c r="R22" s="49" t="str">
        <f t="shared" si="4"/>
        <v>PEKİYİ</v>
      </c>
      <c r="S22" s="129" t="str">
        <f t="shared" si="3"/>
        <v>BAŞARILI</v>
      </c>
    </row>
    <row r="23" spans="1:19" ht="15" customHeight="1">
      <c r="A23" s="45" t="str">
        <f>'S. Listesi'!E20</f>
        <v> </v>
      </c>
      <c r="B23" s="46" t="str">
        <f>IF('S. Listesi'!F20=0," ",'S. Listesi'!F20)</f>
        <v> </v>
      </c>
      <c r="C23" s="432" t="str">
        <f>IF('S. Listesi'!G20=0,"  ",'S. Listesi'!G20)</f>
        <v>  </v>
      </c>
      <c r="D23" s="432"/>
      <c r="E23" s="432"/>
      <c r="F23" s="432"/>
      <c r="G23" s="432"/>
      <c r="H23" s="432"/>
      <c r="I23" s="47">
        <f>'1. Sınav'!AT22</f>
        <v>100</v>
      </c>
      <c r="J23" s="47">
        <f>'2. Sınav'!AT22</f>
        <v>100</v>
      </c>
      <c r="K23" s="47">
        <f>'3. Sınav'!AT22</f>
        <v>100</v>
      </c>
      <c r="L23" s="142">
        <v>80</v>
      </c>
      <c r="M23" s="142">
        <v>80</v>
      </c>
      <c r="N23" s="142">
        <v>80</v>
      </c>
      <c r="O23" s="143"/>
      <c r="P23" s="48">
        <f t="shared" si="0"/>
        <v>90</v>
      </c>
      <c r="Q23" s="49">
        <f t="shared" si="1"/>
        <v>5</v>
      </c>
      <c r="R23" s="49" t="str">
        <f t="shared" si="4"/>
        <v>PEKİYİ</v>
      </c>
      <c r="S23" s="129" t="str">
        <f t="shared" si="3"/>
        <v>BAŞARILI</v>
      </c>
    </row>
    <row r="24" spans="1:19" ht="15" customHeight="1">
      <c r="A24" s="45" t="str">
        <f>'S. Listesi'!E21</f>
        <v> </v>
      </c>
      <c r="B24" s="46" t="str">
        <f>IF('S. Listesi'!F21=0," ",'S. Listesi'!F21)</f>
        <v> </v>
      </c>
      <c r="C24" s="432" t="str">
        <f>IF('S. Listesi'!G21=0,"  ",'S. Listesi'!G21)</f>
        <v>  </v>
      </c>
      <c r="D24" s="432"/>
      <c r="E24" s="432"/>
      <c r="F24" s="432"/>
      <c r="G24" s="432"/>
      <c r="H24" s="432"/>
      <c r="I24" s="47">
        <f>'1. Sınav'!AT23</f>
        <v>100</v>
      </c>
      <c r="J24" s="47">
        <f>'2. Sınav'!AT23</f>
        <v>100</v>
      </c>
      <c r="K24" s="47">
        <f>'3. Sınav'!AT23</f>
        <v>100</v>
      </c>
      <c r="L24" s="142"/>
      <c r="M24" s="142"/>
      <c r="N24" s="142"/>
      <c r="O24" s="143"/>
      <c r="P24" s="48">
        <f t="shared" si="0"/>
        <v>100</v>
      </c>
      <c r="Q24" s="49">
        <f t="shared" si="1"/>
        <v>5</v>
      </c>
      <c r="R24" s="49" t="str">
        <f t="shared" si="4"/>
        <v>PEKİYİ</v>
      </c>
      <c r="S24" s="129" t="str">
        <f t="shared" si="3"/>
        <v>BAŞARILI</v>
      </c>
    </row>
    <row r="25" spans="1:19" ht="15" customHeight="1">
      <c r="A25" s="45" t="str">
        <f>'S. Listesi'!E22</f>
        <v> </v>
      </c>
      <c r="B25" s="46" t="str">
        <f>IF('S. Listesi'!F22=0," ",'S. Listesi'!F22)</f>
        <v> </v>
      </c>
      <c r="C25" s="432" t="str">
        <f>IF('S. Listesi'!G22=0,"  ",'S. Listesi'!G22)</f>
        <v>  </v>
      </c>
      <c r="D25" s="432"/>
      <c r="E25" s="432"/>
      <c r="F25" s="432"/>
      <c r="G25" s="432"/>
      <c r="H25" s="432"/>
      <c r="I25" s="47">
        <f>'1. Sınav'!AT24</f>
        <v>100</v>
      </c>
      <c r="J25" s="47">
        <f>'2. Sınav'!AT24</f>
        <v>100</v>
      </c>
      <c r="K25" s="47">
        <f>'3. Sınav'!AT24</f>
        <v>100</v>
      </c>
      <c r="L25" s="142">
        <v>80</v>
      </c>
      <c r="M25" s="142">
        <v>90</v>
      </c>
      <c r="N25" s="142">
        <v>90</v>
      </c>
      <c r="O25" s="143">
        <v>90</v>
      </c>
      <c r="P25" s="48">
        <f t="shared" si="0"/>
        <v>92.85714285714286</v>
      </c>
      <c r="Q25" s="49">
        <f t="shared" si="1"/>
        <v>5</v>
      </c>
      <c r="R25" s="49" t="str">
        <f t="shared" si="4"/>
        <v>PEKİYİ</v>
      </c>
      <c r="S25" s="129" t="str">
        <f t="shared" si="3"/>
        <v>BAŞARILI</v>
      </c>
    </row>
    <row r="26" spans="1:19" ht="15" customHeight="1">
      <c r="A26" s="45" t="str">
        <f>'S. Listesi'!E23</f>
        <v> </v>
      </c>
      <c r="B26" s="46" t="str">
        <f>IF('S. Listesi'!F23=0," ",'S. Listesi'!F23)</f>
        <v> </v>
      </c>
      <c r="C26" s="432" t="str">
        <f>IF('S. Listesi'!G23=0,"  ",'S. Listesi'!G23)</f>
        <v>  </v>
      </c>
      <c r="D26" s="432"/>
      <c r="E26" s="432"/>
      <c r="F26" s="432"/>
      <c r="G26" s="432"/>
      <c r="H26" s="432"/>
      <c r="I26" s="47">
        <f>'1. Sınav'!AT25</f>
        <v>100</v>
      </c>
      <c r="J26" s="47">
        <f>'2. Sınav'!AT25</f>
        <v>100</v>
      </c>
      <c r="K26" s="47">
        <f>'3. Sınav'!AT25</f>
        <v>100</v>
      </c>
      <c r="L26" s="142">
        <v>80</v>
      </c>
      <c r="M26" s="142">
        <v>90</v>
      </c>
      <c r="N26" s="142">
        <v>90</v>
      </c>
      <c r="O26" s="143">
        <v>90</v>
      </c>
      <c r="P26" s="48">
        <f t="shared" si="0"/>
        <v>92.85714285714286</v>
      </c>
      <c r="Q26" s="49">
        <f t="shared" si="1"/>
        <v>5</v>
      </c>
      <c r="R26" s="49" t="str">
        <f t="shared" si="4"/>
        <v>PEKİYİ</v>
      </c>
      <c r="S26" s="129" t="str">
        <f t="shared" si="3"/>
        <v>BAŞARILI</v>
      </c>
    </row>
    <row r="27" spans="1:19" ht="15" customHeight="1">
      <c r="A27" s="45" t="str">
        <f>'S. Listesi'!E24</f>
        <v> </v>
      </c>
      <c r="B27" s="46" t="str">
        <f>IF('S. Listesi'!F24=0," ",'S. Listesi'!F24)</f>
        <v> </v>
      </c>
      <c r="C27" s="432" t="str">
        <f>IF('S. Listesi'!G24=0,"  ",'S. Listesi'!G24)</f>
        <v>  </v>
      </c>
      <c r="D27" s="432"/>
      <c r="E27" s="432"/>
      <c r="F27" s="432"/>
      <c r="G27" s="432"/>
      <c r="H27" s="432"/>
      <c r="I27" s="47">
        <f>'1. Sınav'!AT26</f>
        <v>100</v>
      </c>
      <c r="J27" s="47">
        <f>'2. Sınav'!AT26</f>
        <v>100</v>
      </c>
      <c r="K27" s="47">
        <f>'3. Sınav'!AT26</f>
        <v>100</v>
      </c>
      <c r="L27" s="142"/>
      <c r="M27" s="142"/>
      <c r="N27" s="142"/>
      <c r="O27" s="143"/>
      <c r="P27" s="48">
        <f t="shared" si="0"/>
        <v>100</v>
      </c>
      <c r="Q27" s="49">
        <f t="shared" si="1"/>
        <v>5</v>
      </c>
      <c r="R27" s="49" t="str">
        <f t="shared" si="4"/>
        <v>PEKİYİ</v>
      </c>
      <c r="S27" s="129" t="str">
        <f t="shared" si="3"/>
        <v>BAŞARILI</v>
      </c>
    </row>
    <row r="28" spans="1:19" ht="15" customHeight="1">
      <c r="A28" s="45" t="str">
        <f>'S. Listesi'!E25</f>
        <v> </v>
      </c>
      <c r="B28" s="46" t="str">
        <f>IF('S. Listesi'!F25=0," ",'S. Listesi'!F25)</f>
        <v> </v>
      </c>
      <c r="C28" s="432" t="str">
        <f>IF('S. Listesi'!G25=0,"  ",'S. Listesi'!G25)</f>
        <v>  </v>
      </c>
      <c r="D28" s="432"/>
      <c r="E28" s="432"/>
      <c r="F28" s="432"/>
      <c r="G28" s="432"/>
      <c r="H28" s="432"/>
      <c r="I28" s="47">
        <f>'1. Sınav'!AT27</f>
        <v>100</v>
      </c>
      <c r="J28" s="47">
        <f>'2. Sınav'!AT27</f>
        <v>100</v>
      </c>
      <c r="K28" s="47">
        <f>'3. Sınav'!AT27</f>
        <v>100</v>
      </c>
      <c r="L28" s="142">
        <v>70</v>
      </c>
      <c r="M28" s="142">
        <v>90</v>
      </c>
      <c r="N28" s="142">
        <v>85</v>
      </c>
      <c r="O28" s="143"/>
      <c r="P28" s="48">
        <f t="shared" si="0"/>
        <v>90.83333333333333</v>
      </c>
      <c r="Q28" s="49">
        <f t="shared" si="1"/>
        <v>5</v>
      </c>
      <c r="R28" s="49" t="str">
        <f t="shared" si="4"/>
        <v>PEKİYİ</v>
      </c>
      <c r="S28" s="129" t="str">
        <f t="shared" si="3"/>
        <v>BAŞARILI</v>
      </c>
    </row>
    <row r="29" spans="1:19" ht="15" customHeight="1">
      <c r="A29" s="45" t="str">
        <f>'S. Listesi'!E26</f>
        <v> </v>
      </c>
      <c r="B29" s="46" t="str">
        <f>IF('S. Listesi'!F26=0," ",'S. Listesi'!F26)</f>
        <v> </v>
      </c>
      <c r="C29" s="447" t="str">
        <f>IF('S. Listesi'!G26=0,"  ",'S. Listesi'!G26)</f>
        <v>  </v>
      </c>
      <c r="D29" s="448"/>
      <c r="E29" s="448"/>
      <c r="F29" s="448"/>
      <c r="G29" s="448"/>
      <c r="H29" s="448"/>
      <c r="I29" s="47">
        <f>'1. Sınav'!AT28</f>
        <v>100</v>
      </c>
      <c r="J29" s="47">
        <f>'2. Sınav'!AT28</f>
        <v>100</v>
      </c>
      <c r="K29" s="47">
        <f>'3. Sınav'!AT28</f>
        <v>100</v>
      </c>
      <c r="L29" s="142">
        <v>90</v>
      </c>
      <c r="M29" s="142">
        <v>90</v>
      </c>
      <c r="N29" s="142">
        <v>90</v>
      </c>
      <c r="O29" s="143"/>
      <c r="P29" s="48">
        <f t="shared" si="0"/>
        <v>95</v>
      </c>
      <c r="Q29" s="49">
        <f t="shared" si="1"/>
        <v>5</v>
      </c>
      <c r="R29" s="49" t="str">
        <f t="shared" si="4"/>
        <v>PEKİYİ</v>
      </c>
      <c r="S29" s="129" t="str">
        <f t="shared" si="3"/>
        <v>BAŞARILI</v>
      </c>
    </row>
    <row r="30" spans="1:19" ht="15" customHeight="1">
      <c r="A30" s="45" t="str">
        <f>'S. Listesi'!E27</f>
        <v> </v>
      </c>
      <c r="B30" s="46" t="str">
        <f>IF('S. Listesi'!F27=0," ",'S. Listesi'!F27)</f>
        <v> </v>
      </c>
      <c r="C30" s="447" t="str">
        <f>IF('S. Listesi'!G27=0,"  ",'S. Listesi'!G27)</f>
        <v>  </v>
      </c>
      <c r="D30" s="448"/>
      <c r="E30" s="448"/>
      <c r="F30" s="448"/>
      <c r="G30" s="448"/>
      <c r="H30" s="448"/>
      <c r="I30" s="47" t="str">
        <f>'1. Sınav'!AT29</f>
        <v> </v>
      </c>
      <c r="J30" s="47" t="str">
        <f>'2. Sınav'!AT29</f>
        <v> </v>
      </c>
      <c r="K30" s="47" t="str">
        <f>'3. Sınav'!AT29</f>
        <v> </v>
      </c>
      <c r="L30" s="142"/>
      <c r="M30" s="142"/>
      <c r="N30" s="142"/>
      <c r="O30" s="143"/>
      <c r="P30" s="48" t="str">
        <f t="shared" si="0"/>
        <v> </v>
      </c>
      <c r="Q30" s="49" t="str">
        <f t="shared" si="1"/>
        <v> </v>
      </c>
      <c r="R30" s="49" t="str">
        <f t="shared" si="4"/>
        <v> </v>
      </c>
      <c r="S30" s="129" t="str">
        <f t="shared" si="3"/>
        <v> </v>
      </c>
    </row>
    <row r="31" spans="1:19" ht="15" customHeight="1">
      <c r="A31" s="45" t="str">
        <f>'S. Listesi'!E28</f>
        <v> </v>
      </c>
      <c r="B31" s="46" t="str">
        <f>IF('S. Listesi'!F28=0," ",'S. Listesi'!F28)</f>
        <v> </v>
      </c>
      <c r="C31" s="447" t="str">
        <f>IF('S. Listesi'!G28=0,"  ",'S. Listesi'!G28)</f>
        <v>  </v>
      </c>
      <c r="D31" s="448"/>
      <c r="E31" s="448"/>
      <c r="F31" s="448"/>
      <c r="G31" s="448"/>
      <c r="H31" s="448"/>
      <c r="I31" s="47" t="str">
        <f>'1. Sınav'!AT30</f>
        <v> </v>
      </c>
      <c r="J31" s="47" t="str">
        <f>'2. Sınav'!AT30</f>
        <v> </v>
      </c>
      <c r="K31" s="47" t="str">
        <f>'3. Sınav'!AT30</f>
        <v> </v>
      </c>
      <c r="L31" s="142"/>
      <c r="M31" s="142"/>
      <c r="N31" s="142"/>
      <c r="O31" s="143"/>
      <c r="P31" s="48" t="str">
        <f t="shared" si="0"/>
        <v> </v>
      </c>
      <c r="Q31" s="49" t="str">
        <f t="shared" si="1"/>
        <v> </v>
      </c>
      <c r="R31" s="49" t="str">
        <f t="shared" si="4"/>
        <v> </v>
      </c>
      <c r="S31" s="129" t="str">
        <f t="shared" si="3"/>
        <v> </v>
      </c>
    </row>
    <row r="32" spans="1:19" ht="15" customHeight="1">
      <c r="A32" s="45" t="str">
        <f>'S. Listesi'!E29</f>
        <v> </v>
      </c>
      <c r="B32" s="46" t="str">
        <f>IF('S. Listesi'!F29=0," ",'S. Listesi'!F29)</f>
        <v> </v>
      </c>
      <c r="C32" s="447" t="str">
        <f>IF('S. Listesi'!G29=0,"  ",'S. Listesi'!G29)</f>
        <v>  </v>
      </c>
      <c r="D32" s="448"/>
      <c r="E32" s="448"/>
      <c r="F32" s="448"/>
      <c r="G32" s="448"/>
      <c r="H32" s="448"/>
      <c r="I32" s="47" t="str">
        <f>'1. Sınav'!AT31</f>
        <v> </v>
      </c>
      <c r="J32" s="47" t="str">
        <f>'2. Sınav'!AT31</f>
        <v> </v>
      </c>
      <c r="K32" s="47" t="str">
        <f>'3. Sınav'!AT31</f>
        <v> </v>
      </c>
      <c r="L32" s="142"/>
      <c r="M32" s="142"/>
      <c r="N32" s="142"/>
      <c r="O32" s="143"/>
      <c r="P32" s="48" t="str">
        <f t="shared" si="0"/>
        <v> </v>
      </c>
      <c r="Q32" s="49" t="str">
        <f t="shared" si="1"/>
        <v> </v>
      </c>
      <c r="R32" s="49" t="str">
        <f t="shared" si="4"/>
        <v> </v>
      </c>
      <c r="S32" s="129" t="str">
        <f t="shared" si="3"/>
        <v> </v>
      </c>
    </row>
    <row r="33" spans="1:19" ht="15" customHeight="1">
      <c r="A33" s="45" t="str">
        <f>'S. Listesi'!E30</f>
        <v> </v>
      </c>
      <c r="B33" s="46" t="str">
        <f>IF('S. Listesi'!F30=0," ",'S. Listesi'!F30)</f>
        <v> </v>
      </c>
      <c r="C33" s="447" t="str">
        <f>IF('S. Listesi'!G30=0,"  ",'S. Listesi'!G30)</f>
        <v>  </v>
      </c>
      <c r="D33" s="448"/>
      <c r="E33" s="448"/>
      <c r="F33" s="448"/>
      <c r="G33" s="448"/>
      <c r="H33" s="448"/>
      <c r="I33" s="47" t="str">
        <f>'1. Sınav'!AT32</f>
        <v> </v>
      </c>
      <c r="J33" s="47" t="str">
        <f>'2. Sınav'!AT32</f>
        <v> </v>
      </c>
      <c r="K33" s="47" t="str">
        <f>'3. Sınav'!AT32</f>
        <v> </v>
      </c>
      <c r="L33" s="142"/>
      <c r="M33" s="142"/>
      <c r="N33" s="142"/>
      <c r="O33" s="143"/>
      <c r="P33" s="48" t="str">
        <f t="shared" si="0"/>
        <v> </v>
      </c>
      <c r="Q33" s="49" t="str">
        <f t="shared" si="1"/>
        <v> </v>
      </c>
      <c r="R33" s="49" t="str">
        <f t="shared" si="4"/>
        <v> </v>
      </c>
      <c r="S33" s="129" t="str">
        <f t="shared" si="3"/>
        <v> </v>
      </c>
    </row>
    <row r="34" spans="1:19" ht="15" customHeight="1">
      <c r="A34" s="45" t="str">
        <f>'S. Listesi'!E31</f>
        <v> </v>
      </c>
      <c r="B34" s="46" t="str">
        <f>IF('S. Listesi'!F31=0," ",'S. Listesi'!F31)</f>
        <v> </v>
      </c>
      <c r="C34" s="447" t="str">
        <f>IF('S. Listesi'!G31=0,"  ",'S. Listesi'!G31)</f>
        <v>  </v>
      </c>
      <c r="D34" s="448"/>
      <c r="E34" s="448"/>
      <c r="F34" s="448"/>
      <c r="G34" s="448"/>
      <c r="H34" s="448"/>
      <c r="I34" s="47" t="str">
        <f>'1. Sınav'!AT33</f>
        <v> </v>
      </c>
      <c r="J34" s="47" t="str">
        <f>'2. Sınav'!AT33</f>
        <v> </v>
      </c>
      <c r="K34" s="47" t="str">
        <f>'3. Sınav'!AT33</f>
        <v> </v>
      </c>
      <c r="L34" s="142"/>
      <c r="M34" s="142"/>
      <c r="N34" s="142"/>
      <c r="O34" s="143"/>
      <c r="P34" s="48" t="str">
        <f t="shared" si="0"/>
        <v> </v>
      </c>
      <c r="Q34" s="49" t="str">
        <f t="shared" si="1"/>
        <v> </v>
      </c>
      <c r="R34" s="49" t="str">
        <f t="shared" si="4"/>
        <v> </v>
      </c>
      <c r="S34" s="129" t="str">
        <f t="shared" si="3"/>
        <v> </v>
      </c>
    </row>
    <row r="35" spans="1:19" ht="15" customHeight="1">
      <c r="A35" s="45" t="str">
        <f>'S. Listesi'!E32</f>
        <v> </v>
      </c>
      <c r="B35" s="46" t="str">
        <f>IF('S. Listesi'!F32=0," ",'S. Listesi'!F32)</f>
        <v> </v>
      </c>
      <c r="C35" s="432" t="str">
        <f>IF('S. Listesi'!G32=0,"  ",'S. Listesi'!G32)</f>
        <v>  </v>
      </c>
      <c r="D35" s="432"/>
      <c r="E35" s="432"/>
      <c r="F35" s="432"/>
      <c r="G35" s="432"/>
      <c r="H35" s="432"/>
      <c r="I35" s="47" t="str">
        <f>'1. Sınav'!AT34</f>
        <v> </v>
      </c>
      <c r="J35" s="47" t="str">
        <f>'2. Sınav'!AT34</f>
        <v> </v>
      </c>
      <c r="K35" s="47" t="str">
        <f>'3. Sınav'!AT34</f>
        <v> </v>
      </c>
      <c r="L35" s="142"/>
      <c r="M35" s="142"/>
      <c r="N35" s="142"/>
      <c r="O35" s="143"/>
      <c r="P35" s="48" t="str">
        <f t="shared" si="0"/>
        <v> </v>
      </c>
      <c r="Q35" s="49" t="str">
        <f t="shared" si="1"/>
        <v> </v>
      </c>
      <c r="R35" s="49" t="str">
        <f t="shared" si="4"/>
        <v> </v>
      </c>
      <c r="S35" s="129" t="str">
        <f t="shared" si="3"/>
        <v> </v>
      </c>
    </row>
    <row r="36" spans="1:19" ht="15" customHeight="1">
      <c r="A36" s="45" t="str">
        <f>'S. Listesi'!E33</f>
        <v> </v>
      </c>
      <c r="B36" s="46" t="str">
        <f>IF('S. Listesi'!F33=0," ",'S. Listesi'!F33)</f>
        <v> </v>
      </c>
      <c r="C36" s="432" t="str">
        <f>IF('S. Listesi'!G33=0,"  ",'S. Listesi'!G33)</f>
        <v>  </v>
      </c>
      <c r="D36" s="432"/>
      <c r="E36" s="432"/>
      <c r="F36" s="432"/>
      <c r="G36" s="432"/>
      <c r="H36" s="432"/>
      <c r="I36" s="47" t="str">
        <f>'1. Sınav'!AT35</f>
        <v> </v>
      </c>
      <c r="J36" s="47" t="str">
        <f>'2. Sınav'!AT35</f>
        <v> </v>
      </c>
      <c r="K36" s="47" t="str">
        <f>'3. Sınav'!AT35</f>
        <v> </v>
      </c>
      <c r="L36" s="142"/>
      <c r="M36" s="142"/>
      <c r="N36" s="142"/>
      <c r="O36" s="143"/>
      <c r="P36" s="48" t="str">
        <f t="shared" si="0"/>
        <v> </v>
      </c>
      <c r="Q36" s="49" t="str">
        <f t="shared" si="1"/>
        <v> </v>
      </c>
      <c r="R36" s="49"/>
      <c r="S36" s="129" t="str">
        <f t="shared" si="3"/>
        <v> </v>
      </c>
    </row>
    <row r="37" spans="1:19" ht="15" customHeight="1">
      <c r="A37" s="45" t="str">
        <f>'S. Listesi'!E34</f>
        <v> </v>
      </c>
      <c r="B37" s="46" t="str">
        <f>IF('S. Listesi'!F34=0," ",'S. Listesi'!F34)</f>
        <v> </v>
      </c>
      <c r="C37" s="432" t="str">
        <f>IF('S. Listesi'!G34=0,"  ",'S. Listesi'!G34)</f>
        <v>  </v>
      </c>
      <c r="D37" s="432"/>
      <c r="E37" s="432"/>
      <c r="F37" s="432"/>
      <c r="G37" s="432"/>
      <c r="H37" s="432"/>
      <c r="I37" s="47" t="str">
        <f>'1. Sınav'!AT36</f>
        <v> </v>
      </c>
      <c r="J37" s="47" t="str">
        <f>'2. Sınav'!AT36</f>
        <v> </v>
      </c>
      <c r="K37" s="47" t="str">
        <f>'3. Sınav'!AT36</f>
        <v> </v>
      </c>
      <c r="L37" s="142"/>
      <c r="M37" s="142"/>
      <c r="N37" s="142"/>
      <c r="O37" s="143"/>
      <c r="P37" s="48" t="str">
        <f t="shared" si="0"/>
        <v> </v>
      </c>
      <c r="Q37" s="49" t="str">
        <f t="shared" si="1"/>
        <v> </v>
      </c>
      <c r="R37" s="49"/>
      <c r="S37" s="129" t="str">
        <f t="shared" si="3"/>
        <v> </v>
      </c>
    </row>
    <row r="38" spans="1:19" ht="15" customHeight="1">
      <c r="A38" s="45" t="str">
        <f>'S. Listesi'!E35</f>
        <v> </v>
      </c>
      <c r="B38" s="46" t="str">
        <f>IF('S. Listesi'!F35=0," ",'S. Listesi'!F35)</f>
        <v> </v>
      </c>
      <c r="C38" s="432" t="str">
        <f>IF('S. Listesi'!G35=0,"  ",'S. Listesi'!G35)</f>
        <v>  </v>
      </c>
      <c r="D38" s="432"/>
      <c r="E38" s="432"/>
      <c r="F38" s="432"/>
      <c r="G38" s="432"/>
      <c r="H38" s="432"/>
      <c r="I38" s="47" t="str">
        <f>'1. Sınav'!AT37</f>
        <v> </v>
      </c>
      <c r="J38" s="47" t="str">
        <f>'2. Sınav'!AT37</f>
        <v> </v>
      </c>
      <c r="K38" s="47" t="str">
        <f>'3. Sınav'!AT37</f>
        <v> </v>
      </c>
      <c r="L38" s="142"/>
      <c r="M38" s="142"/>
      <c r="N38" s="142"/>
      <c r="O38" s="143"/>
      <c r="P38" s="48" t="str">
        <f t="shared" si="0"/>
        <v> </v>
      </c>
      <c r="Q38" s="49" t="str">
        <f t="shared" si="1"/>
        <v> </v>
      </c>
      <c r="R38" s="49"/>
      <c r="S38" s="129" t="str">
        <f t="shared" si="3"/>
        <v> </v>
      </c>
    </row>
    <row r="39" spans="1:19" ht="15" customHeight="1">
      <c r="A39" s="45" t="str">
        <f>'S. Listesi'!E36</f>
        <v> </v>
      </c>
      <c r="B39" s="46" t="str">
        <f>IF('S. Listesi'!F36=0," ",'S. Listesi'!F36)</f>
        <v> </v>
      </c>
      <c r="C39" s="432" t="str">
        <f>IF('S. Listesi'!G36=0,"  ",'S. Listesi'!G36)</f>
        <v>  </v>
      </c>
      <c r="D39" s="432"/>
      <c r="E39" s="432"/>
      <c r="F39" s="432"/>
      <c r="G39" s="432"/>
      <c r="H39" s="432"/>
      <c r="I39" s="47" t="str">
        <f>'1. Sınav'!AT38</f>
        <v> </v>
      </c>
      <c r="J39" s="47" t="str">
        <f>'2. Sınav'!AT38</f>
        <v> </v>
      </c>
      <c r="K39" s="47" t="str">
        <f>'3. Sınav'!AT38</f>
        <v> </v>
      </c>
      <c r="L39" s="142"/>
      <c r="M39" s="142"/>
      <c r="N39" s="142"/>
      <c r="O39" s="143"/>
      <c r="P39" s="48" t="str">
        <f t="shared" si="0"/>
        <v> </v>
      </c>
      <c r="Q39" s="49" t="str">
        <f t="shared" si="1"/>
        <v> </v>
      </c>
      <c r="R39" s="49"/>
      <c r="S39" s="129" t="str">
        <f t="shared" si="3"/>
        <v> </v>
      </c>
    </row>
    <row r="40" spans="1:19" ht="15" customHeight="1">
      <c r="A40" s="45" t="str">
        <f>'S. Listesi'!E37</f>
        <v> </v>
      </c>
      <c r="B40" s="46" t="str">
        <f>IF('S. Listesi'!F37=0," ",'S. Listesi'!F37)</f>
        <v> </v>
      </c>
      <c r="C40" s="432" t="str">
        <f>IF('S. Listesi'!G37=0,"  ",'S. Listesi'!G37)</f>
        <v>  </v>
      </c>
      <c r="D40" s="432"/>
      <c r="E40" s="432"/>
      <c r="F40" s="432"/>
      <c r="G40" s="432"/>
      <c r="H40" s="432"/>
      <c r="I40" s="47" t="str">
        <f>'1. Sınav'!AT39</f>
        <v> </v>
      </c>
      <c r="J40" s="47" t="str">
        <f>'2. Sınav'!AT39</f>
        <v> </v>
      </c>
      <c r="K40" s="47" t="str">
        <f>'3. Sınav'!AT39</f>
        <v> </v>
      </c>
      <c r="L40" s="142"/>
      <c r="M40" s="142"/>
      <c r="N40" s="142"/>
      <c r="O40" s="143"/>
      <c r="P40" s="48" t="str">
        <f t="shared" si="0"/>
        <v> </v>
      </c>
      <c r="Q40" s="49" t="str">
        <f t="shared" si="1"/>
        <v> </v>
      </c>
      <c r="R40" s="49"/>
      <c r="S40" s="129" t="str">
        <f t="shared" si="3"/>
        <v> </v>
      </c>
    </row>
    <row r="41" spans="1:19" ht="15" customHeight="1">
      <c r="A41" s="45" t="str">
        <f>'S. Listesi'!E38</f>
        <v> </v>
      </c>
      <c r="B41" s="46"/>
      <c r="C41" s="432"/>
      <c r="D41" s="432"/>
      <c r="E41" s="432"/>
      <c r="F41" s="432"/>
      <c r="G41" s="432"/>
      <c r="H41" s="432"/>
      <c r="I41" s="47" t="str">
        <f>'1. Sınav'!AT40</f>
        <v> </v>
      </c>
      <c r="J41" s="47" t="str">
        <f>'2. Sınav'!AT40</f>
        <v> </v>
      </c>
      <c r="K41" s="47" t="str">
        <f>'3. Sınav'!AT40</f>
        <v> </v>
      </c>
      <c r="L41" s="142"/>
      <c r="M41" s="142"/>
      <c r="N41" s="142"/>
      <c r="O41" s="143"/>
      <c r="P41" s="48" t="str">
        <f t="shared" si="0"/>
        <v> </v>
      </c>
      <c r="Q41" s="49" t="str">
        <f t="shared" si="1"/>
        <v> </v>
      </c>
      <c r="R41" s="49"/>
      <c r="S41" s="129" t="str">
        <f t="shared" si="3"/>
        <v> </v>
      </c>
    </row>
    <row r="42" spans="1:19" ht="15" customHeight="1">
      <c r="A42" s="45" t="str">
        <f>'S. Listesi'!E39</f>
        <v> </v>
      </c>
      <c r="B42" s="46"/>
      <c r="C42" s="432"/>
      <c r="D42" s="432"/>
      <c r="E42" s="432"/>
      <c r="F42" s="432"/>
      <c r="G42" s="432"/>
      <c r="H42" s="432"/>
      <c r="I42" s="47" t="str">
        <f>'1. Sınav'!AT41</f>
        <v> </v>
      </c>
      <c r="J42" s="47" t="str">
        <f>'2. Sınav'!AT41</f>
        <v> </v>
      </c>
      <c r="K42" s="47" t="str">
        <f>'3. Sınav'!AT41</f>
        <v> </v>
      </c>
      <c r="L42" s="142"/>
      <c r="M42" s="142"/>
      <c r="N42" s="142"/>
      <c r="O42" s="143"/>
      <c r="P42" s="48" t="str">
        <f t="shared" si="0"/>
        <v> </v>
      </c>
      <c r="Q42" s="49" t="str">
        <f t="shared" si="1"/>
        <v> </v>
      </c>
      <c r="R42" s="49"/>
      <c r="S42" s="129" t="str">
        <f t="shared" si="3"/>
        <v> </v>
      </c>
    </row>
    <row r="43" spans="1:19" ht="15" customHeight="1">
      <c r="A43" s="45" t="str">
        <f>'S. Listesi'!E40</f>
        <v> </v>
      </c>
      <c r="B43" s="46"/>
      <c r="C43" s="432"/>
      <c r="D43" s="432"/>
      <c r="E43" s="432"/>
      <c r="F43" s="432"/>
      <c r="G43" s="432"/>
      <c r="H43" s="432"/>
      <c r="I43" s="47" t="str">
        <f>'1. Sınav'!AT42</f>
        <v> </v>
      </c>
      <c r="J43" s="47" t="str">
        <f>'2. Sınav'!AT42</f>
        <v> </v>
      </c>
      <c r="K43" s="47" t="str">
        <f>'3. Sınav'!AT42</f>
        <v> </v>
      </c>
      <c r="L43" s="142"/>
      <c r="M43" s="142"/>
      <c r="N43" s="142"/>
      <c r="O43" s="143"/>
      <c r="P43" s="48" t="str">
        <f t="shared" si="0"/>
        <v> </v>
      </c>
      <c r="Q43" s="49" t="str">
        <f t="shared" si="1"/>
        <v> </v>
      </c>
      <c r="R43" s="49"/>
      <c r="S43" s="129" t="str">
        <f t="shared" si="3"/>
        <v> </v>
      </c>
    </row>
    <row r="44" spans="1:19" ht="15" customHeight="1">
      <c r="A44" s="45" t="str">
        <f>'S. Listesi'!E41</f>
        <v> </v>
      </c>
      <c r="B44" s="46"/>
      <c r="C44" s="432"/>
      <c r="D44" s="432"/>
      <c r="E44" s="432"/>
      <c r="F44" s="432"/>
      <c r="G44" s="432"/>
      <c r="H44" s="432"/>
      <c r="I44" s="47" t="str">
        <f>'1. Sınav'!AT43</f>
        <v> </v>
      </c>
      <c r="J44" s="47" t="str">
        <f>'2. Sınav'!AT43</f>
        <v> </v>
      </c>
      <c r="K44" s="47" t="str">
        <f>'3. Sınav'!AT43</f>
        <v> </v>
      </c>
      <c r="L44" s="142"/>
      <c r="M44" s="142"/>
      <c r="N44" s="142"/>
      <c r="O44" s="143"/>
      <c r="P44" s="48" t="str">
        <f t="shared" si="0"/>
        <v> </v>
      </c>
      <c r="Q44" s="49" t="str">
        <f t="shared" si="1"/>
        <v> </v>
      </c>
      <c r="R44" s="49"/>
      <c r="S44" s="129" t="str">
        <f t="shared" si="3"/>
        <v> </v>
      </c>
    </row>
    <row r="45" spans="1:19" ht="15" customHeight="1">
      <c r="A45" s="45" t="str">
        <f>'S. Listesi'!E42</f>
        <v> </v>
      </c>
      <c r="B45" s="46"/>
      <c r="C45" s="432"/>
      <c r="D45" s="432"/>
      <c r="E45" s="432"/>
      <c r="F45" s="432"/>
      <c r="G45" s="432"/>
      <c r="H45" s="432"/>
      <c r="I45" s="47" t="str">
        <f>'1. Sınav'!AT44</f>
        <v> </v>
      </c>
      <c r="J45" s="47" t="str">
        <f>'2. Sınav'!AT44</f>
        <v> </v>
      </c>
      <c r="K45" s="47" t="str">
        <f>'3. Sınav'!AT44</f>
        <v> </v>
      </c>
      <c r="L45" s="142"/>
      <c r="M45" s="142"/>
      <c r="N45" s="142"/>
      <c r="O45" s="143"/>
      <c r="P45" s="48" t="str">
        <f t="shared" si="0"/>
        <v> </v>
      </c>
      <c r="Q45" s="49" t="str">
        <f t="shared" si="1"/>
        <v> </v>
      </c>
      <c r="R45" s="49"/>
      <c r="S45" s="129" t="str">
        <f t="shared" si="3"/>
        <v> </v>
      </c>
    </row>
    <row r="46" spans="1:19" ht="15" customHeight="1">
      <c r="A46" s="45" t="str">
        <f>'S. Listesi'!E43</f>
        <v> </v>
      </c>
      <c r="B46" s="46"/>
      <c r="C46" s="432"/>
      <c r="D46" s="432"/>
      <c r="E46" s="432"/>
      <c r="F46" s="432"/>
      <c r="G46" s="432"/>
      <c r="H46" s="432"/>
      <c r="I46" s="47" t="str">
        <f>'1. Sınav'!AT45</f>
        <v> </v>
      </c>
      <c r="J46" s="47" t="str">
        <f>'2. Sınav'!AT45</f>
        <v> </v>
      </c>
      <c r="K46" s="47" t="str">
        <f>'3. Sınav'!AT45</f>
        <v> </v>
      </c>
      <c r="L46" s="142"/>
      <c r="M46" s="142"/>
      <c r="N46" s="142"/>
      <c r="O46" s="143"/>
      <c r="P46" s="48" t="str">
        <f t="shared" si="0"/>
        <v> </v>
      </c>
      <c r="Q46" s="49" t="str">
        <f t="shared" si="1"/>
        <v> </v>
      </c>
      <c r="R46" s="49"/>
      <c r="S46" s="129" t="str">
        <f t="shared" si="3"/>
        <v> </v>
      </c>
    </row>
    <row r="47" spans="1:19" ht="24" customHeight="1">
      <c r="A47" s="458" t="s">
        <v>76</v>
      </c>
      <c r="B47" s="459"/>
      <c r="C47" s="459"/>
      <c r="D47" s="459"/>
      <c r="E47" s="459"/>
      <c r="F47" s="459"/>
      <c r="G47" s="459"/>
      <c r="H47" s="459"/>
      <c r="I47" s="50" t="s">
        <v>73</v>
      </c>
      <c r="J47" s="50" t="s">
        <v>74</v>
      </c>
      <c r="K47" s="50" t="s">
        <v>75</v>
      </c>
      <c r="L47" s="151" t="s">
        <v>90</v>
      </c>
      <c r="M47" s="151" t="s">
        <v>91</v>
      </c>
      <c r="N47" s="151" t="s">
        <v>92</v>
      </c>
      <c r="O47" s="151" t="s">
        <v>93</v>
      </c>
      <c r="P47" s="152" t="s">
        <v>70</v>
      </c>
      <c r="Q47" s="153" t="s">
        <v>72</v>
      </c>
      <c r="R47" s="176"/>
      <c r="S47" s="442"/>
    </row>
    <row r="48" spans="1:19" ht="15" customHeight="1">
      <c r="A48" s="460"/>
      <c r="B48" s="461"/>
      <c r="C48" s="461"/>
      <c r="D48" s="461"/>
      <c r="E48" s="461"/>
      <c r="F48" s="461"/>
      <c r="G48" s="461"/>
      <c r="H48" s="461"/>
      <c r="I48" s="130">
        <f aca="true" t="shared" si="5" ref="I48:Q48">IF(SUM(I7:I46)=0," ",AVERAGE(I7:I46))</f>
        <v>100</v>
      </c>
      <c r="J48" s="130">
        <f t="shared" si="5"/>
        <v>100</v>
      </c>
      <c r="K48" s="130">
        <f t="shared" si="5"/>
        <v>100</v>
      </c>
      <c r="L48" s="130">
        <f t="shared" si="5"/>
        <v>78.88888888888889</v>
      </c>
      <c r="M48" s="130">
        <f t="shared" si="5"/>
        <v>82.77777777777777</v>
      </c>
      <c r="N48" s="130">
        <f t="shared" si="5"/>
        <v>81.11111111111111</v>
      </c>
      <c r="O48" s="130">
        <f t="shared" si="5"/>
        <v>90</v>
      </c>
      <c r="P48" s="130">
        <f t="shared" si="5"/>
        <v>92.49482401656314</v>
      </c>
      <c r="Q48" s="131">
        <f t="shared" si="5"/>
        <v>4.956521739130435</v>
      </c>
      <c r="R48" s="177"/>
      <c r="S48" s="443"/>
    </row>
    <row r="49" ht="15" customHeight="1"/>
    <row r="50" spans="1:19" ht="15" customHeight="1">
      <c r="A50" s="435" t="s">
        <v>77</v>
      </c>
      <c r="B50" s="436"/>
      <c r="C50" s="436"/>
      <c r="D50" s="436"/>
      <c r="E50" s="436"/>
      <c r="F50" s="436"/>
      <c r="G50" s="436"/>
      <c r="H50" s="462"/>
      <c r="I50" s="472" t="s">
        <v>80</v>
      </c>
      <c r="J50" s="473"/>
      <c r="K50" s="473"/>
      <c r="L50" s="473"/>
      <c r="M50" s="473"/>
      <c r="N50" s="473"/>
      <c r="O50" s="470" t="s">
        <v>82</v>
      </c>
      <c r="P50" s="471"/>
      <c r="Q50" s="471"/>
      <c r="R50" s="471"/>
      <c r="S50" s="471"/>
    </row>
    <row r="51" spans="1:19" ht="15" customHeight="1">
      <c r="A51" s="437" t="s">
        <v>37</v>
      </c>
      <c r="B51" s="390"/>
      <c r="C51" s="438"/>
      <c r="D51" s="175" t="s">
        <v>104</v>
      </c>
      <c r="E51" s="133">
        <f>IF(COUNTIF(Q7:Q46," ")=ROWS(Q7:Q46)," ",COUNTIF(Q7:Q46,5))</f>
        <v>22</v>
      </c>
      <c r="F51" s="134" t="str">
        <f aca="true" t="shared" si="6" ref="F51:F57">IF(E51&lt;&gt;" ","KİŞİ"," ")</f>
        <v>KİŞİ</v>
      </c>
      <c r="G51" s="135" t="str">
        <f aca="true" t="shared" si="7" ref="G51:G56">IF(E51=" "," ","%")</f>
        <v>%</v>
      </c>
      <c r="H51" s="136">
        <f aca="true" t="shared" si="8" ref="H51:H56">IF(E51=" "," ",100*E51/$E$57)</f>
        <v>95.65217391304348</v>
      </c>
      <c r="I51" s="472"/>
      <c r="J51" s="473"/>
      <c r="K51" s="473"/>
      <c r="L51" s="473"/>
      <c r="M51" s="473"/>
      <c r="N51" s="473"/>
      <c r="O51" s="471"/>
      <c r="P51" s="471"/>
      <c r="Q51" s="471"/>
      <c r="R51" s="471"/>
      <c r="S51" s="471"/>
    </row>
    <row r="52" spans="1:14" ht="15" customHeight="1">
      <c r="A52" s="437" t="s">
        <v>40</v>
      </c>
      <c r="B52" s="390"/>
      <c r="C52" s="438"/>
      <c r="D52" s="175" t="s">
        <v>105</v>
      </c>
      <c r="E52" s="133">
        <f>IF(COUNTIF(Q7:Q46," ")=ROWS(Q7:Q46)," ",COUNTIF(Q7:Q46,4))</f>
        <v>1</v>
      </c>
      <c r="F52" s="134" t="str">
        <f t="shared" si="6"/>
        <v>KİŞİ</v>
      </c>
      <c r="G52" s="135" t="str">
        <f t="shared" si="7"/>
        <v>%</v>
      </c>
      <c r="H52" s="136">
        <f t="shared" si="8"/>
        <v>4.3478260869565215</v>
      </c>
      <c r="I52" s="444"/>
      <c r="J52" s="444"/>
      <c r="K52" s="137"/>
      <c r="L52" s="446"/>
      <c r="M52" s="446"/>
      <c r="N52" s="446"/>
    </row>
    <row r="53" spans="1:14" ht="15" customHeight="1">
      <c r="A53" s="437" t="s">
        <v>94</v>
      </c>
      <c r="B53" s="390"/>
      <c r="C53" s="438"/>
      <c r="D53" s="175" t="s">
        <v>106</v>
      </c>
      <c r="E53" s="133">
        <f>IF(COUNTIF(Q7:Q46," ")=ROWS(Q7:Q46)," ",COUNTIF(Q7:Q46,3))</f>
        <v>0</v>
      </c>
      <c r="F53" s="134" t="str">
        <f t="shared" si="6"/>
        <v>KİŞİ</v>
      </c>
      <c r="G53" s="135" t="str">
        <f t="shared" si="7"/>
        <v>%</v>
      </c>
      <c r="H53" s="136">
        <f t="shared" si="8"/>
        <v>0</v>
      </c>
      <c r="I53" s="444"/>
      <c r="J53" s="444"/>
      <c r="K53" s="137"/>
      <c r="L53" s="446"/>
      <c r="M53" s="446"/>
      <c r="N53" s="446"/>
    </row>
    <row r="54" spans="1:14" ht="15" customHeight="1">
      <c r="A54" s="437" t="s">
        <v>96</v>
      </c>
      <c r="B54" s="390"/>
      <c r="C54" s="438"/>
      <c r="D54" s="175" t="s">
        <v>107</v>
      </c>
      <c r="E54" s="133">
        <f>IF(COUNTIF(Q7:Q46," ")=ROWS(Q7:Q46)," ",COUNTIF(Q7:Q46,2))</f>
        <v>0</v>
      </c>
      <c r="F54" s="134" t="str">
        <f t="shared" si="6"/>
        <v>KİŞİ</v>
      </c>
      <c r="G54" s="135" t="str">
        <f t="shared" si="7"/>
        <v>%</v>
      </c>
      <c r="H54" s="136">
        <f t="shared" si="8"/>
        <v>0</v>
      </c>
      <c r="I54" s="444"/>
      <c r="J54" s="444"/>
      <c r="K54" s="137"/>
      <c r="L54" s="446"/>
      <c r="M54" s="446"/>
      <c r="N54" s="446"/>
    </row>
    <row r="55" spans="1:14" ht="15" customHeight="1">
      <c r="A55" s="437" t="s">
        <v>95</v>
      </c>
      <c r="B55" s="390"/>
      <c r="C55" s="438"/>
      <c r="D55" s="175" t="s">
        <v>108</v>
      </c>
      <c r="E55" s="133">
        <f>IF(COUNTIF(Q7:Q46," ")=ROWS(Q7:Q46)," ",COUNTIF(Q7:Q46,1))</f>
        <v>0</v>
      </c>
      <c r="F55" s="134" t="str">
        <f t="shared" si="6"/>
        <v>KİŞİ</v>
      </c>
      <c r="G55" s="135" t="str">
        <f t="shared" si="7"/>
        <v>%</v>
      </c>
      <c r="H55" s="136">
        <f t="shared" si="8"/>
        <v>0</v>
      </c>
      <c r="I55" s="444"/>
      <c r="J55" s="444"/>
      <c r="K55" s="137"/>
      <c r="L55" s="446"/>
      <c r="M55" s="446"/>
      <c r="N55" s="446"/>
    </row>
    <row r="56" spans="1:14" ht="15" customHeight="1">
      <c r="A56" s="389"/>
      <c r="B56" s="389"/>
      <c r="C56" s="389"/>
      <c r="D56" s="157"/>
      <c r="E56" s="156">
        <f>IF(COUNTIF(Q7:Q46," ")=ROWS(Q7:Q46)," ",COUNTIF(Q7:Q46,0))</f>
        <v>0</v>
      </c>
      <c r="F56" s="157" t="str">
        <f t="shared" si="6"/>
        <v>KİŞİ</v>
      </c>
      <c r="G56" s="158" t="str">
        <f t="shared" si="7"/>
        <v>%</v>
      </c>
      <c r="H56" s="159">
        <f t="shared" si="8"/>
        <v>0</v>
      </c>
      <c r="I56" s="444"/>
      <c r="J56" s="444"/>
      <c r="K56" s="137"/>
      <c r="L56" s="446"/>
      <c r="M56" s="446"/>
      <c r="N56" s="446"/>
    </row>
    <row r="57" spans="1:14" ht="15" customHeight="1">
      <c r="A57" s="435" t="s">
        <v>39</v>
      </c>
      <c r="B57" s="436"/>
      <c r="C57" s="436"/>
      <c r="D57" s="436"/>
      <c r="E57" s="133">
        <f>IF(SUM(E51:E56)=0," ",SUM(E51:E56))</f>
        <v>23</v>
      </c>
      <c r="F57" s="132" t="str">
        <f t="shared" si="6"/>
        <v>KİŞİ</v>
      </c>
      <c r="G57" s="64"/>
      <c r="H57" s="64"/>
      <c r="I57" s="444"/>
      <c r="J57" s="445"/>
      <c r="K57" s="138"/>
      <c r="L57" s="138"/>
      <c r="M57" s="138"/>
      <c r="N57" s="138"/>
    </row>
    <row r="58" ht="15" customHeight="1"/>
    <row r="59" spans="1:5" ht="15" customHeight="1">
      <c r="A59" s="347" t="s">
        <v>42</v>
      </c>
      <c r="B59" s="347"/>
      <c r="C59" s="347"/>
      <c r="D59" s="431">
        <f>IF(COUNTIF(P7:P46," ")=ROWS(P7:P46)," ",LARGE(P7:P46,1))</f>
        <v>100</v>
      </c>
      <c r="E59" s="385"/>
    </row>
    <row r="60" spans="1:14" ht="15" customHeight="1">
      <c r="A60" s="347" t="s">
        <v>43</v>
      </c>
      <c r="B60" s="347"/>
      <c r="C60" s="347"/>
      <c r="D60" s="431">
        <f>IF(COUNTIF(P7:P46," ")=ROWS(P7:P46)," ",SMALL(P7:P46,1))</f>
        <v>83.33333333333333</v>
      </c>
      <c r="E60" s="385"/>
      <c r="I60" s="474" t="s">
        <v>81</v>
      </c>
      <c r="J60" s="474"/>
      <c r="K60" s="474"/>
      <c r="L60" s="474"/>
      <c r="M60" s="474"/>
      <c r="N60" s="474"/>
    </row>
    <row r="61" spans="1:19" ht="26.25" customHeight="1">
      <c r="A61" s="347" t="s">
        <v>79</v>
      </c>
      <c r="B61" s="347"/>
      <c r="C61" s="347"/>
      <c r="D61" s="431">
        <f>P48</f>
        <v>92.49482401656314</v>
      </c>
      <c r="E61" s="385"/>
      <c r="O61" s="481" t="s">
        <v>48</v>
      </c>
      <c r="P61" s="483"/>
      <c r="Q61" s="481" t="s">
        <v>50</v>
      </c>
      <c r="R61" s="482"/>
      <c r="S61" s="483"/>
    </row>
    <row r="62" spans="15:19" ht="15" customHeight="1">
      <c r="O62" s="492">
        <v>42755</v>
      </c>
      <c r="P62" s="490"/>
      <c r="Q62" s="488" t="s">
        <v>112</v>
      </c>
      <c r="R62" s="489"/>
      <c r="S62" s="490"/>
    </row>
    <row r="63" spans="1:19" ht="15" customHeight="1">
      <c r="A63" s="433" t="s">
        <v>45</v>
      </c>
      <c r="B63" s="434"/>
      <c r="C63" s="434"/>
      <c r="D63" s="434"/>
      <c r="E63" s="70">
        <f>IF(COUNTIF(P7:P46," ")=ROWS(P7:P46)," ",SUM(E51:E54))</f>
        <v>23</v>
      </c>
      <c r="F63" s="132" t="str">
        <f>IF(E63&lt;&gt;" ","KİŞİ"," ")</f>
        <v>KİŞİ</v>
      </c>
      <c r="G63" s="70" t="str">
        <f>IF(H63=" "," ","%")</f>
        <v>%</v>
      </c>
      <c r="H63" s="71">
        <f>IF(E63=" "," ",100*E63/E57)</f>
        <v>100</v>
      </c>
      <c r="I63" s="439"/>
      <c r="J63" s="439"/>
      <c r="K63" s="440"/>
      <c r="O63" s="468">
        <f>'K. Bilgiler'!H18</f>
        <v>0</v>
      </c>
      <c r="P63" s="469"/>
      <c r="Q63" s="468">
        <f>'K. Bilgiler'!H22</f>
        <v>0</v>
      </c>
      <c r="R63" s="491"/>
      <c r="S63" s="469"/>
    </row>
    <row r="64" spans="1:19" ht="15" customHeight="1">
      <c r="A64" s="433" t="s">
        <v>46</v>
      </c>
      <c r="B64" s="434"/>
      <c r="C64" s="434"/>
      <c r="D64" s="434"/>
      <c r="E64" s="70">
        <f>IF(COUNTIF(P7:P46," ")=ROWS(P7:P46)," ",SUM(E55:E56))</f>
        <v>0</v>
      </c>
      <c r="F64" s="132" t="str">
        <f>IF(E64&lt;&gt;" ","KİŞİ"," ")</f>
        <v>KİŞİ</v>
      </c>
      <c r="G64" s="70" t="str">
        <f>IF(H64=" "," ","%")</f>
        <v>%</v>
      </c>
      <c r="H64" s="71">
        <f>IF(E64=" "," ",100*E64/E57)</f>
        <v>0</v>
      </c>
      <c r="I64" s="439"/>
      <c r="J64" s="439"/>
      <c r="K64" s="440"/>
      <c r="O64" s="484">
        <f>'K. Bilgiler'!H20</f>
        <v>0</v>
      </c>
      <c r="P64" s="485"/>
      <c r="Q64" s="468" t="s">
        <v>51</v>
      </c>
      <c r="R64" s="491"/>
      <c r="S64" s="469"/>
    </row>
    <row r="65" spans="15:19" ht="15" customHeight="1">
      <c r="O65" s="486"/>
      <c r="P65" s="487"/>
      <c r="Q65" s="139"/>
      <c r="R65" s="178"/>
      <c r="S65" s="140"/>
    </row>
    <row r="74" spans="20:21" ht="12.75">
      <c r="T74" s="141"/>
      <c r="U74" s="141"/>
    </row>
  </sheetData>
  <sheetProtection sheet="1" objects="1" scenarios="1" selectLockedCells="1"/>
  <mergeCells count="100">
    <mergeCell ref="Q61:S61"/>
    <mergeCell ref="A52:C52"/>
    <mergeCell ref="C41:H41"/>
    <mergeCell ref="C42:H42"/>
    <mergeCell ref="O61:P61"/>
    <mergeCell ref="O64:P65"/>
    <mergeCell ref="Q62:S62"/>
    <mergeCell ref="Q63:S63"/>
    <mergeCell ref="Q64:S64"/>
    <mergeCell ref="O62:P62"/>
    <mergeCell ref="O63:P63"/>
    <mergeCell ref="O50:S51"/>
    <mergeCell ref="I50:N51"/>
    <mergeCell ref="I60:N60"/>
    <mergeCell ref="Q5:Q6"/>
    <mergeCell ref="I5:I6"/>
    <mergeCell ref="J5:J6"/>
    <mergeCell ref="K5:K6"/>
    <mergeCell ref="P5:P6"/>
    <mergeCell ref="R5:R6"/>
    <mergeCell ref="C7:H7"/>
    <mergeCell ref="O5:O6"/>
    <mergeCell ref="N5:N6"/>
    <mergeCell ref="L5:L6"/>
    <mergeCell ref="M5:M6"/>
    <mergeCell ref="A5:A6"/>
    <mergeCell ref="B5:B6"/>
    <mergeCell ref="C5:H6"/>
    <mergeCell ref="C15:H15"/>
    <mergeCell ref="C8:H8"/>
    <mergeCell ref="C9:H9"/>
    <mergeCell ref="C10:H10"/>
    <mergeCell ref="C11:H11"/>
    <mergeCell ref="C12:H12"/>
    <mergeCell ref="C13:H13"/>
    <mergeCell ref="C14:H14"/>
    <mergeCell ref="C16:H16"/>
    <mergeCell ref="C23:H23"/>
    <mergeCell ref="C24:H24"/>
    <mergeCell ref="C21:H21"/>
    <mergeCell ref="C19:H19"/>
    <mergeCell ref="C20:H20"/>
    <mergeCell ref="C17:H17"/>
    <mergeCell ref="C18:H18"/>
    <mergeCell ref="C46:H46"/>
    <mergeCell ref="A51:C51"/>
    <mergeCell ref="C31:H31"/>
    <mergeCell ref="C32:H32"/>
    <mergeCell ref="C28:H28"/>
    <mergeCell ref="C30:H30"/>
    <mergeCell ref="C39:H39"/>
    <mergeCell ref="C43:H43"/>
    <mergeCell ref="A50:H50"/>
    <mergeCell ref="C35:H35"/>
    <mergeCell ref="I53:J53"/>
    <mergeCell ref="L53:N53"/>
    <mergeCell ref="I54:J54"/>
    <mergeCell ref="L55:N55"/>
    <mergeCell ref="I56:J56"/>
    <mergeCell ref="C37:H37"/>
    <mergeCell ref="C45:H45"/>
    <mergeCell ref="A54:C54"/>
    <mergeCell ref="A55:C55"/>
    <mergeCell ref="A47:H48"/>
    <mergeCell ref="I52:J52"/>
    <mergeCell ref="L52:N52"/>
    <mergeCell ref="L56:N56"/>
    <mergeCell ref="A1:S1"/>
    <mergeCell ref="A2:S2"/>
    <mergeCell ref="A3:S3"/>
    <mergeCell ref="A4:S4"/>
    <mergeCell ref="C38:H38"/>
    <mergeCell ref="C40:H40"/>
    <mergeCell ref="C25:H25"/>
    <mergeCell ref="C26:H26"/>
    <mergeCell ref="C27:H27"/>
    <mergeCell ref="C34:H34"/>
    <mergeCell ref="C33:H33"/>
    <mergeCell ref="C29:H29"/>
    <mergeCell ref="C22:H22"/>
    <mergeCell ref="I64:K64"/>
    <mergeCell ref="S5:S6"/>
    <mergeCell ref="S47:S48"/>
    <mergeCell ref="I57:J57"/>
    <mergeCell ref="A63:D63"/>
    <mergeCell ref="A61:C61"/>
    <mergeCell ref="I63:K63"/>
    <mergeCell ref="L54:N54"/>
    <mergeCell ref="I55:J55"/>
    <mergeCell ref="C44:H44"/>
    <mergeCell ref="D61:E61"/>
    <mergeCell ref="A59:C59"/>
    <mergeCell ref="A60:C60"/>
    <mergeCell ref="D59:E59"/>
    <mergeCell ref="C36:H36"/>
    <mergeCell ref="A64:D64"/>
    <mergeCell ref="A56:C56"/>
    <mergeCell ref="A57:D57"/>
    <mergeCell ref="A53:C53"/>
    <mergeCell ref="D60:E60"/>
  </mergeCells>
  <conditionalFormatting sqref="A20:I20 L20:P20">
    <cfRule type="expression" priority="1" dxfId="0" stopIfTrue="1">
      <formula>$S$20="BAŞARISIZ"</formula>
    </cfRule>
  </conditionalFormatting>
  <conditionalFormatting sqref="A7:S7 J8:K46 Q8:S46">
    <cfRule type="expression" priority="2" dxfId="0" stopIfTrue="1">
      <formula>$S$7="BAŞARISIZ"</formula>
    </cfRule>
  </conditionalFormatting>
  <conditionalFormatting sqref="A8:I8 L8:P8">
    <cfRule type="expression" priority="3" dxfId="0" stopIfTrue="1">
      <formula>$S$8="BAŞARISIZ"</formula>
    </cfRule>
  </conditionalFormatting>
  <conditionalFormatting sqref="A9:I9 L9:P9">
    <cfRule type="expression" priority="4" dxfId="0" stopIfTrue="1">
      <formula>$S$9="BAŞARISIZ"</formula>
    </cfRule>
  </conditionalFormatting>
  <conditionalFormatting sqref="A10:I10 L10:P10">
    <cfRule type="expression" priority="5" dxfId="0" stopIfTrue="1">
      <formula>$S$10="BAŞARISIZ"</formula>
    </cfRule>
  </conditionalFormatting>
  <conditionalFormatting sqref="A11:I11 L11:P11">
    <cfRule type="expression" priority="6" dxfId="0" stopIfTrue="1">
      <formula>$S$11="BAŞARISIZ"</formula>
    </cfRule>
  </conditionalFormatting>
  <conditionalFormatting sqref="A12:I12 L12:P12">
    <cfRule type="expression" priority="7" dxfId="0" stopIfTrue="1">
      <formula>$S$12="BAŞARISIZ"</formula>
    </cfRule>
  </conditionalFormatting>
  <conditionalFormatting sqref="A13:I13 L13:P13">
    <cfRule type="expression" priority="8" dxfId="0" stopIfTrue="1">
      <formula>$S$13="BAŞARISIZ"</formula>
    </cfRule>
  </conditionalFormatting>
  <conditionalFormatting sqref="A14:I14 L14:P14">
    <cfRule type="expression" priority="9" dxfId="0" stopIfTrue="1">
      <formula>$S$14="BAŞARISIZ"</formula>
    </cfRule>
  </conditionalFormatting>
  <conditionalFormatting sqref="A15:I15 L15:P15">
    <cfRule type="expression" priority="10" dxfId="0" stopIfTrue="1">
      <formula>$S$15="BAŞARISIZ"</formula>
    </cfRule>
  </conditionalFormatting>
  <conditionalFormatting sqref="A16:I16 L16:P16">
    <cfRule type="expression" priority="11" dxfId="0" stopIfTrue="1">
      <formula>$S$16="BAŞARISIZ"</formula>
    </cfRule>
  </conditionalFormatting>
  <conditionalFormatting sqref="A17:I17 L17:P17">
    <cfRule type="expression" priority="12" dxfId="0" stopIfTrue="1">
      <formula>$S$17="BAŞARISIZ"</formula>
    </cfRule>
  </conditionalFormatting>
  <conditionalFormatting sqref="A18:I18 L18:P18">
    <cfRule type="expression" priority="13" dxfId="0" stopIfTrue="1">
      <formula>$S$18="BAŞARISIZ"</formula>
    </cfRule>
  </conditionalFormatting>
  <conditionalFormatting sqref="A19:I19 L19:P19">
    <cfRule type="expression" priority="14" dxfId="0" stopIfTrue="1">
      <formula>$S$19="BAŞARISIZ"</formula>
    </cfRule>
  </conditionalFormatting>
  <conditionalFormatting sqref="A21:I21 L21:P21">
    <cfRule type="expression" priority="15" dxfId="0" stopIfTrue="1">
      <formula>$S$21="BAŞARISIZ"</formula>
    </cfRule>
  </conditionalFormatting>
  <conditionalFormatting sqref="A22:I22 L22:P22 I23:I24">
    <cfRule type="expression" priority="16" dxfId="0" stopIfTrue="1">
      <formula>$S$22="BAŞARISIZ"</formula>
    </cfRule>
  </conditionalFormatting>
  <conditionalFormatting sqref="A23:H23 L23:P23">
    <cfRule type="expression" priority="17" dxfId="0" stopIfTrue="1">
      <formula>$S$23="BAŞARISIZ"</formula>
    </cfRule>
  </conditionalFormatting>
  <conditionalFormatting sqref="A24:H24 L24:P24">
    <cfRule type="expression" priority="18" dxfId="0" stopIfTrue="1">
      <formula>$S$24="BAŞARISIZ"</formula>
    </cfRule>
  </conditionalFormatting>
  <conditionalFormatting sqref="A25:I25 L25:P25">
    <cfRule type="expression" priority="19" dxfId="0" stopIfTrue="1">
      <formula>$S$25="BAŞARISIZ"</formula>
    </cfRule>
  </conditionalFormatting>
  <conditionalFormatting sqref="A26:I26 L26:P26">
    <cfRule type="expression" priority="20" dxfId="0" stopIfTrue="1">
      <formula>$S$26="BAŞARISIZ"</formula>
    </cfRule>
  </conditionalFormatting>
  <conditionalFormatting sqref="A27:I27 L27:P27">
    <cfRule type="expression" priority="21" dxfId="0" stopIfTrue="1">
      <formula>$S$27="BAŞARISIZ"</formula>
    </cfRule>
  </conditionalFormatting>
  <conditionalFormatting sqref="A28:I28 L28:P28">
    <cfRule type="expression" priority="22" dxfId="0" stopIfTrue="1">
      <formula>$S$28="BAŞARISIZ"</formula>
    </cfRule>
  </conditionalFormatting>
  <conditionalFormatting sqref="A29:I29 L29:P29">
    <cfRule type="expression" priority="23" dxfId="0" stopIfTrue="1">
      <formula>$S$29="BAŞARISIZ"</formula>
    </cfRule>
  </conditionalFormatting>
  <conditionalFormatting sqref="A30:I30 L30:P30">
    <cfRule type="expression" priority="24" dxfId="0" stopIfTrue="1">
      <formula>$S$30="BAŞARISIZ"</formula>
    </cfRule>
  </conditionalFormatting>
  <conditionalFormatting sqref="A31:I31 L31:P31">
    <cfRule type="expression" priority="25" dxfId="0" stopIfTrue="1">
      <formula>$S$31="BAŞARISIZ"</formula>
    </cfRule>
  </conditionalFormatting>
  <conditionalFormatting sqref="A32:I32 L32:P32">
    <cfRule type="expression" priority="26" dxfId="0" stopIfTrue="1">
      <formula>$S$32="BAŞARISIZ"</formula>
    </cfRule>
  </conditionalFormatting>
  <conditionalFormatting sqref="A33:I33 L33:P33">
    <cfRule type="expression" priority="27" dxfId="0" stopIfTrue="1">
      <formula>$S$33="BAŞARISIZ"</formula>
    </cfRule>
  </conditionalFormatting>
  <conditionalFormatting sqref="A34:I34 L34:P34">
    <cfRule type="expression" priority="28" dxfId="0" stopIfTrue="1">
      <formula>$S$34="BAŞARISIZ"</formula>
    </cfRule>
  </conditionalFormatting>
  <conditionalFormatting sqref="A35:I35 L35:P35">
    <cfRule type="expression" priority="29" dxfId="0" stopIfTrue="1">
      <formula>$S$35="BAŞARISIZ"</formula>
    </cfRule>
  </conditionalFormatting>
  <conditionalFormatting sqref="A36:I36 L36:P36">
    <cfRule type="expression" priority="30" dxfId="0" stopIfTrue="1">
      <formula>$S$36="BAŞARISIZ"</formula>
    </cfRule>
  </conditionalFormatting>
  <conditionalFormatting sqref="A37:I37 L37:P37">
    <cfRule type="expression" priority="31" dxfId="0" stopIfTrue="1">
      <formula>$S$37="BAŞARISIZ"</formula>
    </cfRule>
  </conditionalFormatting>
  <conditionalFormatting sqref="A38:I38 L38:P38">
    <cfRule type="expression" priority="32" dxfId="0" stopIfTrue="1">
      <formula>$S$38="BAŞARISIZ"</formula>
    </cfRule>
  </conditionalFormatting>
  <conditionalFormatting sqref="A39:I39 L39:P39">
    <cfRule type="expression" priority="33" dxfId="0" stopIfTrue="1">
      <formula>$S$39="BAŞARISIZ"</formula>
    </cfRule>
  </conditionalFormatting>
  <conditionalFormatting sqref="A40:I40 L40:P40">
    <cfRule type="expression" priority="34" dxfId="0" stopIfTrue="1">
      <formula>$S$40="BAŞARISIZ"</formula>
    </cfRule>
  </conditionalFormatting>
  <conditionalFormatting sqref="A41:I41 L41:P41">
    <cfRule type="expression" priority="35" dxfId="0" stopIfTrue="1">
      <formula>$S$41="BAŞARISIZ"</formula>
    </cfRule>
  </conditionalFormatting>
  <conditionalFormatting sqref="A42:I42 L42:P42">
    <cfRule type="expression" priority="36" dxfId="0" stopIfTrue="1">
      <formula>$S$42="BAŞARISIZ"</formula>
    </cfRule>
  </conditionalFormatting>
  <conditionalFormatting sqref="A43:I43 L43:P43">
    <cfRule type="expression" priority="37" dxfId="0" stopIfTrue="1">
      <formula>$S$43="BAŞARISIZ"</formula>
    </cfRule>
  </conditionalFormatting>
  <conditionalFormatting sqref="A44:I44 L44:P44">
    <cfRule type="expression" priority="38" dxfId="0" stopIfTrue="1">
      <formula>$S$44="BAŞARISIZ"</formula>
    </cfRule>
  </conditionalFormatting>
  <conditionalFormatting sqref="A45:I45 L45:P45">
    <cfRule type="expression" priority="39" dxfId="0" stopIfTrue="1">
      <formula>$S$45="BAŞARISIZ"</formula>
    </cfRule>
  </conditionalFormatting>
  <conditionalFormatting sqref="A46:I46 L46:P46">
    <cfRule type="expression" priority="40" dxfId="0" stopIfTrue="1">
      <formula>$S$46="BAŞARISIZ"</formula>
    </cfRule>
  </conditionalFormatting>
  <dataValidations count="4">
    <dataValidation allowBlank="1" showInputMessage="1" showErrorMessage="1" prompt="Öğrencinin 1. sözlüden aldığı puanı giriniz." sqref="L7:L46"/>
    <dataValidation allowBlank="1" showInputMessage="1" showErrorMessage="1" prompt="Öğrencinin 2. sözlüden aldığı puanı giriniz." sqref="M7:M46"/>
    <dataValidation allowBlank="1" showInputMessage="1" showErrorMessage="1" prompt="Öğrencinin 3. sözlüden aldığı puanı giriniz." sqref="N7:N46"/>
    <dataValidation allowBlank="1" showInputMessage="1" showErrorMessage="1" prompt="Varsa öğrencinin dönem ödevinden aldığı puanı giriniz." sqref="O7:O46"/>
  </dataValidations>
  <printOptions/>
  <pageMargins left="0.26" right="0.23" top="0.26" bottom="0.16" header="0.23" footer="0.21"/>
  <pageSetup horizontalDpi="600" verticalDpi="600" orientation="portrait" paperSize="9" scale="79" r:id="rId2"/>
  <ignoredErrors>
    <ignoredError sqref="F63:F64 D59:D61 F57 E63:E64 H63:H64 G63:G64" unlockedFormula="1"/>
    <ignoredError sqref="P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sınav analiz programı</dc:title>
  <dc:subject/>
  <dc:creator>EXPER</dc:creator>
  <cp:keywords/>
  <dc:description/>
  <cp:lastModifiedBy>Windows Kullanıcısı</cp:lastModifiedBy>
  <cp:lastPrinted>2017-01-25T21:55:18Z</cp:lastPrinted>
  <dcterms:created xsi:type="dcterms:W3CDTF">2009-10-07T21:21:08Z</dcterms:created>
  <dcterms:modified xsi:type="dcterms:W3CDTF">2023-11-30T07:46:19Z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hibi">
    <vt:lpwstr>Ünal GÖKGÖZ</vt:lpwstr>
  </property>
</Properties>
</file>